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M:\Jobs 18001 - 18100\18004 - Prologis - East Midlands Gateway Phase 2\Viability Appraisals\"/>
    </mc:Choice>
  </mc:AlternateContent>
  <xr:revisionPtr revIDLastSave="0" documentId="13_ncr:1_{474A906F-90B0-452E-BDAD-3186113F1A0C}" xr6:coauthVersionLast="47" xr6:coauthVersionMax="47" xr10:uidLastSave="{00000000-0000-0000-0000-000000000000}"/>
  <workbookProtection workbookAlgorithmName="SHA-512" workbookHashValue="bKNbNmm7nGTENzCCslc3yrwmSy022+w6JK9ulG+1eOIFvuQNhXD+XWptwiDxc+S9TMd4viBjhfFPLDEO6TnEuQ==" workbookSaltValue="DpPvjga4qVvEm2/1g1gvNw==" workbookSpinCount="100000" lockStructure="1"/>
  <bookViews>
    <workbookView xWindow="-28920" yWindow="-2760" windowWidth="29040" windowHeight="15720" xr2:uid="{150DC7B4-162A-4F65-85FA-F39AF347F368}"/>
  </bookViews>
  <sheets>
    <sheet name="User Instructions" sheetId="7" r:id="rId1"/>
    <sheet name="Introductions" sheetId="6" r:id="rId2"/>
    <sheet name="Profit and Land Value" sheetId="1" r:id="rId3"/>
    <sheet name="Individual Inputs" sheetId="3" r:id="rId4"/>
    <sheet name="Detailed Cash flow" sheetId="2" r:id="rId5"/>
    <sheet name="Calculations" sheetId="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5" l="1"/>
  <c r="C33" i="5"/>
  <c r="C26" i="5"/>
  <c r="B26" i="5"/>
  <c r="C25" i="5"/>
  <c r="B25" i="5"/>
  <c r="C24" i="5"/>
  <c r="B24" i="5"/>
  <c r="C23" i="5"/>
  <c r="B23" i="5"/>
  <c r="C22" i="5"/>
  <c r="B22" i="5"/>
  <c r="C21" i="5"/>
  <c r="B21" i="5"/>
  <c r="C20" i="5"/>
  <c r="B20" i="5"/>
  <c r="C19" i="5"/>
  <c r="B19" i="5"/>
  <c r="C18" i="5"/>
  <c r="B18" i="5"/>
  <c r="C17" i="5"/>
  <c r="C16" i="5"/>
  <c r="B16" i="5"/>
  <c r="C15" i="5"/>
  <c r="B15" i="5"/>
  <c r="C13" i="5"/>
  <c r="B13" i="5"/>
  <c r="C12" i="5"/>
  <c r="B12" i="5"/>
  <c r="C11" i="5"/>
  <c r="B11" i="5"/>
  <c r="B10" i="5"/>
  <c r="B7" i="5"/>
  <c r="AY222" i="2"/>
  <c r="AY220" i="2"/>
  <c r="AX220" i="2"/>
  <c r="AW220" i="2"/>
  <c r="AV220" i="2"/>
  <c r="AU220" i="2"/>
  <c r="AT220" i="2"/>
  <c r="AS220" i="2"/>
  <c r="AR220" i="2"/>
  <c r="AQ220" i="2"/>
  <c r="AP220" i="2"/>
  <c r="AO220" i="2"/>
  <c r="AN220" i="2"/>
  <c r="AM220" i="2"/>
  <c r="AL220" i="2"/>
  <c r="AK220" i="2"/>
  <c r="AJ220" i="2"/>
  <c r="AI220" i="2"/>
  <c r="AH220" i="2"/>
  <c r="AG220" i="2"/>
  <c r="AF220" i="2"/>
  <c r="AE220" i="2"/>
  <c r="AD220" i="2"/>
  <c r="AC220" i="2"/>
  <c r="AB220" i="2"/>
  <c r="AA220" i="2"/>
  <c r="Z220" i="2"/>
  <c r="Y220" i="2"/>
  <c r="X220" i="2"/>
  <c r="W220" i="2"/>
  <c r="V220" i="2"/>
  <c r="U220" i="2"/>
  <c r="T220" i="2"/>
  <c r="S220" i="2"/>
  <c r="R220" i="2"/>
  <c r="Q220" i="2"/>
  <c r="P220" i="2"/>
  <c r="O220" i="2"/>
  <c r="N220" i="2"/>
  <c r="M220" i="2"/>
  <c r="L220" i="2"/>
  <c r="K220" i="2"/>
  <c r="J220" i="2"/>
  <c r="I220" i="2"/>
  <c r="H220" i="2"/>
  <c r="G220" i="2"/>
  <c r="F220" i="2"/>
  <c r="E220" i="2"/>
  <c r="D220" i="2"/>
  <c r="C220" i="2"/>
  <c r="AY215" i="2"/>
  <c r="AY213" i="2"/>
  <c r="AX213" i="2"/>
  <c r="AW213" i="2"/>
  <c r="AV213" i="2"/>
  <c r="AU213" i="2"/>
  <c r="AT213" i="2"/>
  <c r="AS213" i="2"/>
  <c r="AR213" i="2"/>
  <c r="AQ213" i="2"/>
  <c r="AP213" i="2"/>
  <c r="AO213" i="2"/>
  <c r="AN213" i="2"/>
  <c r="AM213" i="2"/>
  <c r="AL213" i="2"/>
  <c r="AK213" i="2"/>
  <c r="AJ213" i="2"/>
  <c r="AI213" i="2"/>
  <c r="AH213" i="2"/>
  <c r="AG213" i="2"/>
  <c r="AF213" i="2"/>
  <c r="AE213" i="2"/>
  <c r="AD213" i="2"/>
  <c r="AC213" i="2"/>
  <c r="AB213" i="2"/>
  <c r="AA213" i="2"/>
  <c r="Z213" i="2"/>
  <c r="Y213" i="2"/>
  <c r="X213" i="2"/>
  <c r="W213" i="2"/>
  <c r="V213" i="2"/>
  <c r="U213" i="2"/>
  <c r="T213" i="2"/>
  <c r="S213" i="2"/>
  <c r="R213" i="2"/>
  <c r="Q213" i="2"/>
  <c r="P213" i="2"/>
  <c r="O213" i="2"/>
  <c r="N213" i="2"/>
  <c r="M213" i="2"/>
  <c r="L213" i="2"/>
  <c r="K213" i="2"/>
  <c r="J213" i="2"/>
  <c r="I213" i="2"/>
  <c r="H213" i="2"/>
  <c r="G213" i="2"/>
  <c r="F213" i="2"/>
  <c r="E213" i="2"/>
  <c r="D213" i="2"/>
  <c r="C213" i="2"/>
  <c r="AY207" i="2"/>
  <c r="AY205" i="2"/>
  <c r="AX205" i="2"/>
  <c r="AW205" i="2"/>
  <c r="AV205" i="2"/>
  <c r="AU205" i="2"/>
  <c r="AT205" i="2"/>
  <c r="AS205" i="2"/>
  <c r="AR205" i="2"/>
  <c r="AQ205" i="2"/>
  <c r="AP205" i="2"/>
  <c r="AO205" i="2"/>
  <c r="AN205" i="2"/>
  <c r="AM205" i="2"/>
  <c r="AL205" i="2"/>
  <c r="AK205" i="2"/>
  <c r="AJ205" i="2"/>
  <c r="AI205" i="2"/>
  <c r="AH205" i="2"/>
  <c r="AG205" i="2"/>
  <c r="AF205" i="2"/>
  <c r="AE205" i="2"/>
  <c r="AD205" i="2"/>
  <c r="AC205" i="2"/>
  <c r="AB205" i="2"/>
  <c r="AA205" i="2"/>
  <c r="Z205" i="2"/>
  <c r="Y205" i="2"/>
  <c r="X205" i="2"/>
  <c r="W205" i="2"/>
  <c r="V205" i="2"/>
  <c r="U205" i="2"/>
  <c r="T205" i="2"/>
  <c r="S205" i="2"/>
  <c r="R205" i="2"/>
  <c r="Q205" i="2"/>
  <c r="P205" i="2"/>
  <c r="O205" i="2"/>
  <c r="N205" i="2"/>
  <c r="M205" i="2"/>
  <c r="L205" i="2"/>
  <c r="K205" i="2"/>
  <c r="J205" i="2"/>
  <c r="I205" i="2"/>
  <c r="H205" i="2"/>
  <c r="G205" i="2"/>
  <c r="F205" i="2"/>
  <c r="E205" i="2"/>
  <c r="D205" i="2"/>
  <c r="C205" i="2"/>
  <c r="U199" i="2"/>
  <c r="BA194" i="2"/>
  <c r="AP190" i="2"/>
  <c r="BB188" i="2"/>
  <c r="AY188" i="2"/>
  <c r="AM188" i="2"/>
  <c r="AA188" i="2"/>
  <c r="Z188" i="2"/>
  <c r="Y188" i="2"/>
  <c r="X188" i="2"/>
  <c r="BB187" i="2"/>
  <c r="AY187" i="2"/>
  <c r="AM187" i="2"/>
  <c r="AA187" i="2"/>
  <c r="X187" i="2"/>
  <c r="BB186" i="2"/>
  <c r="AY186" i="2"/>
  <c r="AM186" i="2"/>
  <c r="AA186" i="2"/>
  <c r="X186" i="2"/>
  <c r="BA185" i="2"/>
  <c r="AY185" i="2"/>
  <c r="AX185" i="2"/>
  <c r="AW185" i="2"/>
  <c r="AV185" i="2"/>
  <c r="AU185" i="2"/>
  <c r="AT185" i="2"/>
  <c r="AS185" i="2"/>
  <c r="AR185" i="2"/>
  <c r="AQ185" i="2"/>
  <c r="AP185" i="2"/>
  <c r="AO185" i="2"/>
  <c r="AN185" i="2"/>
  <c r="AM185" i="2"/>
  <c r="AL185" i="2"/>
  <c r="AK185" i="2"/>
  <c r="AJ185" i="2"/>
  <c r="AI185" i="2"/>
  <c r="AH185" i="2"/>
  <c r="AG185" i="2"/>
  <c r="AF185" i="2"/>
  <c r="AE185" i="2"/>
  <c r="AD185" i="2"/>
  <c r="AC185" i="2"/>
  <c r="AB185" i="2"/>
  <c r="AA185" i="2"/>
  <c r="Z185" i="2"/>
  <c r="Y185" i="2"/>
  <c r="X185" i="2"/>
  <c r="W185" i="2"/>
  <c r="V185" i="2"/>
  <c r="U185" i="2"/>
  <c r="T185" i="2"/>
  <c r="S185" i="2"/>
  <c r="R185" i="2"/>
  <c r="Q185" i="2"/>
  <c r="P185" i="2"/>
  <c r="O185" i="2"/>
  <c r="N185" i="2"/>
  <c r="M185" i="2"/>
  <c r="L185" i="2"/>
  <c r="K185" i="2"/>
  <c r="J185" i="2"/>
  <c r="I185" i="2"/>
  <c r="H185" i="2"/>
  <c r="G185" i="2"/>
  <c r="F185" i="2"/>
  <c r="E185" i="2"/>
  <c r="D185" i="2"/>
  <c r="C185" i="2"/>
  <c r="B185" i="2"/>
  <c r="BA184" i="2"/>
  <c r="AY184" i="2"/>
  <c r="AX184" i="2"/>
  <c r="AW184" i="2"/>
  <c r="AV184" i="2"/>
  <c r="AU184" i="2"/>
  <c r="AT184" i="2"/>
  <c r="AS184" i="2"/>
  <c r="AR184" i="2"/>
  <c r="AQ184" i="2"/>
  <c r="AP184" i="2"/>
  <c r="AO184" i="2"/>
  <c r="AN184" i="2"/>
  <c r="AM184" i="2"/>
  <c r="AL184" i="2"/>
  <c r="AK184" i="2"/>
  <c r="AJ184" i="2"/>
  <c r="AI184" i="2"/>
  <c r="AH184" i="2"/>
  <c r="AG184" i="2"/>
  <c r="AF184" i="2"/>
  <c r="AE184" i="2"/>
  <c r="AD184" i="2"/>
  <c r="AC184" i="2"/>
  <c r="AB184" i="2"/>
  <c r="AA184" i="2"/>
  <c r="Z184" i="2"/>
  <c r="Y184" i="2"/>
  <c r="X184" i="2"/>
  <c r="W184" i="2"/>
  <c r="V184" i="2"/>
  <c r="U184" i="2"/>
  <c r="T184" i="2"/>
  <c r="S184" i="2"/>
  <c r="R184" i="2"/>
  <c r="Q184" i="2"/>
  <c r="P184" i="2"/>
  <c r="O184" i="2"/>
  <c r="N184" i="2"/>
  <c r="M184" i="2"/>
  <c r="L184" i="2"/>
  <c r="K184" i="2"/>
  <c r="J184" i="2"/>
  <c r="I184" i="2"/>
  <c r="H184" i="2"/>
  <c r="G184" i="2"/>
  <c r="F184" i="2"/>
  <c r="E184" i="2"/>
  <c r="D184" i="2"/>
  <c r="C184" i="2"/>
  <c r="B184" i="2"/>
  <c r="BA183" i="2"/>
  <c r="AY183" i="2"/>
  <c r="AX183" i="2"/>
  <c r="AW183" i="2"/>
  <c r="AV183" i="2"/>
  <c r="AU183" i="2"/>
  <c r="AT183" i="2"/>
  <c r="AS183" i="2"/>
  <c r="AR183" i="2"/>
  <c r="AQ183" i="2"/>
  <c r="AP183" i="2"/>
  <c r="AO183" i="2"/>
  <c r="AN183" i="2"/>
  <c r="AM183" i="2"/>
  <c r="AL183" i="2"/>
  <c r="AK183" i="2"/>
  <c r="AJ183" i="2"/>
  <c r="AI183" i="2"/>
  <c r="AH183" i="2"/>
  <c r="AG183" i="2"/>
  <c r="AF183" i="2"/>
  <c r="AE183" i="2"/>
  <c r="AD183" i="2"/>
  <c r="AC183" i="2"/>
  <c r="AB183" i="2"/>
  <c r="AA183" i="2"/>
  <c r="Z183" i="2"/>
  <c r="Y183" i="2"/>
  <c r="X183" i="2"/>
  <c r="W183" i="2"/>
  <c r="V183" i="2"/>
  <c r="U183" i="2"/>
  <c r="T183" i="2"/>
  <c r="S183" i="2"/>
  <c r="R183" i="2"/>
  <c r="Q183" i="2"/>
  <c r="P183" i="2"/>
  <c r="O183" i="2"/>
  <c r="N183" i="2"/>
  <c r="M183" i="2"/>
  <c r="L183" i="2"/>
  <c r="K183" i="2"/>
  <c r="J183" i="2"/>
  <c r="I183" i="2"/>
  <c r="H183" i="2"/>
  <c r="G183" i="2"/>
  <c r="F183" i="2"/>
  <c r="E183" i="2"/>
  <c r="D183" i="2"/>
  <c r="C183" i="2"/>
  <c r="B183" i="2"/>
  <c r="BA182" i="2"/>
  <c r="BA181" i="2"/>
  <c r="BA180" i="2"/>
  <c r="BA179" i="2"/>
  <c r="BA178" i="2"/>
  <c r="BA177" i="2"/>
  <c r="BA176" i="2"/>
  <c r="BA175" i="2"/>
  <c r="BA174" i="2"/>
  <c r="BA173" i="2"/>
  <c r="BA172" i="2"/>
  <c r="BA171" i="2"/>
  <c r="BA170" i="2"/>
  <c r="BA169" i="2"/>
  <c r="BA168" i="2"/>
  <c r="BA167" i="2"/>
  <c r="BA166" i="2"/>
  <c r="AP166" i="2"/>
  <c r="BA165" i="2"/>
  <c r="BA164" i="2"/>
  <c r="BA163" i="2"/>
  <c r="BA162" i="2"/>
  <c r="AP162" i="2"/>
  <c r="BA161" i="2"/>
  <c r="BA160" i="2"/>
  <c r="BA159" i="2"/>
  <c r="BA158" i="2"/>
  <c r="AP158" i="2"/>
  <c r="BA157" i="2"/>
  <c r="BA156" i="2"/>
  <c r="BA155" i="2"/>
  <c r="BA154" i="2"/>
  <c r="AP154" i="2"/>
  <c r="BA153" i="2"/>
  <c r="BA152" i="2"/>
  <c r="BA151" i="2"/>
  <c r="AP150" i="2"/>
  <c r="BB148" i="2"/>
  <c r="AY148" i="2"/>
  <c r="AX148" i="2"/>
  <c r="AW148" i="2"/>
  <c r="AV148" i="2"/>
  <c r="AU148" i="2"/>
  <c r="AT148" i="2"/>
  <c r="AS148" i="2"/>
  <c r="AR148" i="2"/>
  <c r="AQ148" i="2"/>
  <c r="AP148" i="2"/>
  <c r="AO148" i="2"/>
  <c r="AN148" i="2"/>
  <c r="AM148" i="2"/>
  <c r="AL148" i="2"/>
  <c r="AK148" i="2"/>
  <c r="AJ148" i="2"/>
  <c r="AI148" i="2"/>
  <c r="AH148" i="2"/>
  <c r="AG148" i="2"/>
  <c r="AF148" i="2"/>
  <c r="AE148" i="2"/>
  <c r="AD148" i="2"/>
  <c r="AC148" i="2"/>
  <c r="AB148" i="2"/>
  <c r="AA148" i="2"/>
  <c r="Z148" i="2"/>
  <c r="Y148" i="2"/>
  <c r="X148" i="2"/>
  <c r="W148" i="2"/>
  <c r="V148" i="2"/>
  <c r="U148" i="2"/>
  <c r="T148" i="2"/>
  <c r="S148" i="2"/>
  <c r="R148" i="2"/>
  <c r="Q148" i="2"/>
  <c r="P148" i="2"/>
  <c r="O148" i="2"/>
  <c r="N148" i="2"/>
  <c r="M148" i="2"/>
  <c r="L148" i="2"/>
  <c r="K148" i="2"/>
  <c r="J148" i="2"/>
  <c r="I148" i="2"/>
  <c r="H148" i="2"/>
  <c r="G148" i="2"/>
  <c r="F148" i="2"/>
  <c r="E148" i="2"/>
  <c r="D148" i="2"/>
  <c r="C148" i="2"/>
  <c r="B148" i="2"/>
  <c r="BA147" i="2"/>
  <c r="AY147" i="2"/>
  <c r="AX147" i="2"/>
  <c r="AW147" i="2"/>
  <c r="AV147" i="2"/>
  <c r="AU147" i="2"/>
  <c r="AT147" i="2"/>
  <c r="AS147" i="2"/>
  <c r="AR147" i="2"/>
  <c r="AQ147" i="2"/>
  <c r="AP147" i="2"/>
  <c r="AO147" i="2"/>
  <c r="AN147" i="2"/>
  <c r="AM147" i="2"/>
  <c r="AL147" i="2"/>
  <c r="AK147" i="2"/>
  <c r="AJ147" i="2"/>
  <c r="AI147" i="2"/>
  <c r="AH147" i="2"/>
  <c r="AG147" i="2"/>
  <c r="AF147" i="2"/>
  <c r="AE147" i="2"/>
  <c r="AD147" i="2"/>
  <c r="AC147" i="2"/>
  <c r="AB147" i="2"/>
  <c r="AA147" i="2"/>
  <c r="Z147" i="2"/>
  <c r="Y147" i="2"/>
  <c r="X147" i="2"/>
  <c r="W147" i="2"/>
  <c r="V147" i="2"/>
  <c r="U147" i="2"/>
  <c r="T147" i="2"/>
  <c r="S147" i="2"/>
  <c r="R147" i="2"/>
  <c r="Q147" i="2"/>
  <c r="P147" i="2"/>
  <c r="O147" i="2"/>
  <c r="N147" i="2"/>
  <c r="M147" i="2"/>
  <c r="L147" i="2"/>
  <c r="K147" i="2"/>
  <c r="J147" i="2"/>
  <c r="I147" i="2"/>
  <c r="H147" i="2"/>
  <c r="G147" i="2"/>
  <c r="F147" i="2"/>
  <c r="E147" i="2"/>
  <c r="D147" i="2"/>
  <c r="C147" i="2"/>
  <c r="B147" i="2"/>
  <c r="BB146" i="2"/>
  <c r="AY146" i="2"/>
  <c r="AX146" i="2"/>
  <c r="AW146" i="2"/>
  <c r="AV146" i="2"/>
  <c r="AU146" i="2"/>
  <c r="AT146" i="2"/>
  <c r="AS146" i="2"/>
  <c r="AR146" i="2"/>
  <c r="AQ146" i="2"/>
  <c r="AP146" i="2"/>
  <c r="AO146" i="2"/>
  <c r="AN146" i="2"/>
  <c r="AM146" i="2"/>
  <c r="AL146" i="2"/>
  <c r="AK146" i="2"/>
  <c r="AJ146" i="2"/>
  <c r="AI146" i="2"/>
  <c r="AH146" i="2"/>
  <c r="AG146" i="2"/>
  <c r="AF146" i="2"/>
  <c r="AE146" i="2"/>
  <c r="AD146" i="2"/>
  <c r="AC146" i="2"/>
  <c r="AB146" i="2"/>
  <c r="AA146" i="2"/>
  <c r="Z146" i="2"/>
  <c r="Y146" i="2"/>
  <c r="X146" i="2"/>
  <c r="W146" i="2"/>
  <c r="V146" i="2"/>
  <c r="U146" i="2"/>
  <c r="T146" i="2"/>
  <c r="S146" i="2"/>
  <c r="R146" i="2"/>
  <c r="Q146" i="2"/>
  <c r="P146" i="2"/>
  <c r="O146" i="2"/>
  <c r="N146" i="2"/>
  <c r="M146" i="2"/>
  <c r="L146" i="2"/>
  <c r="K146" i="2"/>
  <c r="J146" i="2"/>
  <c r="I146" i="2"/>
  <c r="H146" i="2"/>
  <c r="G146" i="2"/>
  <c r="F146" i="2"/>
  <c r="E146" i="2"/>
  <c r="D146" i="2"/>
  <c r="C146" i="2"/>
  <c r="B146" i="2"/>
  <c r="BA145" i="2"/>
  <c r="BB144" i="2"/>
  <c r="AY144" i="2"/>
  <c r="AX144" i="2"/>
  <c r="AW144" i="2"/>
  <c r="AV144" i="2"/>
  <c r="AU144" i="2"/>
  <c r="AT144" i="2"/>
  <c r="AS144" i="2"/>
  <c r="AR144" i="2"/>
  <c r="AQ144" i="2"/>
  <c r="AP144" i="2"/>
  <c r="AO144" i="2"/>
  <c r="AN144" i="2"/>
  <c r="AM144" i="2"/>
  <c r="AL144" i="2"/>
  <c r="AK144" i="2"/>
  <c r="AJ144" i="2"/>
  <c r="AI144" i="2"/>
  <c r="AH144" i="2"/>
  <c r="AG144" i="2"/>
  <c r="AF144" i="2"/>
  <c r="AE144" i="2"/>
  <c r="AD144" i="2"/>
  <c r="AC144" i="2"/>
  <c r="AB144" i="2"/>
  <c r="AA144" i="2"/>
  <c r="Z144" i="2"/>
  <c r="Y144" i="2"/>
  <c r="X144" i="2"/>
  <c r="W144" i="2"/>
  <c r="V144" i="2"/>
  <c r="U144" i="2"/>
  <c r="T144" i="2"/>
  <c r="S144" i="2"/>
  <c r="R144" i="2"/>
  <c r="Q144" i="2"/>
  <c r="P144" i="2"/>
  <c r="O144" i="2"/>
  <c r="N144" i="2"/>
  <c r="M144" i="2"/>
  <c r="L144" i="2"/>
  <c r="K144" i="2"/>
  <c r="J144" i="2"/>
  <c r="I144" i="2"/>
  <c r="H144" i="2"/>
  <c r="G144" i="2"/>
  <c r="F144" i="2"/>
  <c r="E144" i="2"/>
  <c r="D144" i="2"/>
  <c r="C144" i="2"/>
  <c r="B144" i="2"/>
  <c r="BA143" i="2"/>
  <c r="BB142" i="2"/>
  <c r="AY142" i="2"/>
  <c r="AX142" i="2"/>
  <c r="AW142" i="2"/>
  <c r="AV142" i="2"/>
  <c r="AU142" i="2"/>
  <c r="AT142" i="2"/>
  <c r="AS142" i="2"/>
  <c r="AR142" i="2"/>
  <c r="AQ142" i="2"/>
  <c r="AP142" i="2"/>
  <c r="AO142" i="2"/>
  <c r="AN142" i="2"/>
  <c r="AM142" i="2"/>
  <c r="AL142" i="2"/>
  <c r="AK142" i="2"/>
  <c r="AJ142" i="2"/>
  <c r="AI142" i="2"/>
  <c r="AH142" i="2"/>
  <c r="AG142" i="2"/>
  <c r="AF142" i="2"/>
  <c r="AE142" i="2"/>
  <c r="AD142" i="2"/>
  <c r="AC142" i="2"/>
  <c r="AB142" i="2"/>
  <c r="AA142" i="2"/>
  <c r="Z142" i="2"/>
  <c r="Y142" i="2"/>
  <c r="X142" i="2"/>
  <c r="W142" i="2"/>
  <c r="V142" i="2"/>
  <c r="U142" i="2"/>
  <c r="T142" i="2"/>
  <c r="S142" i="2"/>
  <c r="R142" i="2"/>
  <c r="Q142" i="2"/>
  <c r="P142" i="2"/>
  <c r="O142" i="2"/>
  <c r="N142" i="2"/>
  <c r="M142" i="2"/>
  <c r="L142" i="2"/>
  <c r="K142" i="2"/>
  <c r="J142" i="2"/>
  <c r="I142" i="2"/>
  <c r="H142" i="2"/>
  <c r="G142" i="2"/>
  <c r="F142" i="2"/>
  <c r="E142" i="2"/>
  <c r="D142" i="2"/>
  <c r="C142" i="2"/>
  <c r="B142" i="2"/>
  <c r="BA141" i="2"/>
  <c r="BB140" i="2"/>
  <c r="AY140" i="2"/>
  <c r="AX140" i="2"/>
  <c r="AW140" i="2"/>
  <c r="AV140" i="2"/>
  <c r="AU140" i="2"/>
  <c r="AT140" i="2"/>
  <c r="AS140" i="2"/>
  <c r="AR140" i="2"/>
  <c r="AQ140" i="2"/>
  <c r="AP140" i="2"/>
  <c r="AO140" i="2"/>
  <c r="AN140" i="2"/>
  <c r="AM140" i="2"/>
  <c r="AL140" i="2"/>
  <c r="AK140" i="2"/>
  <c r="AJ140" i="2"/>
  <c r="AI140" i="2"/>
  <c r="AH140" i="2"/>
  <c r="AG140" i="2"/>
  <c r="AF140" i="2"/>
  <c r="AE140" i="2"/>
  <c r="AD140" i="2"/>
  <c r="AC140" i="2"/>
  <c r="AB140" i="2"/>
  <c r="AA140" i="2"/>
  <c r="Z140" i="2"/>
  <c r="Y140" i="2"/>
  <c r="X140" i="2"/>
  <c r="W140" i="2"/>
  <c r="V140" i="2"/>
  <c r="U140" i="2"/>
  <c r="T140" i="2"/>
  <c r="S140" i="2"/>
  <c r="R140" i="2"/>
  <c r="Q140" i="2"/>
  <c r="P140" i="2"/>
  <c r="O140" i="2"/>
  <c r="N140" i="2"/>
  <c r="M140" i="2"/>
  <c r="L140" i="2"/>
  <c r="K140" i="2"/>
  <c r="J140" i="2"/>
  <c r="I140" i="2"/>
  <c r="H140" i="2"/>
  <c r="G140" i="2"/>
  <c r="F140" i="2"/>
  <c r="E140" i="2"/>
  <c r="D140" i="2"/>
  <c r="C140" i="2"/>
  <c r="B140" i="2"/>
  <c r="BA139" i="2"/>
  <c r="BB138" i="2"/>
  <c r="AY138" i="2"/>
  <c r="AX138" i="2"/>
  <c r="AW138" i="2"/>
  <c r="AV138" i="2"/>
  <c r="AU138" i="2"/>
  <c r="AT138" i="2"/>
  <c r="AS138" i="2"/>
  <c r="AR138" i="2"/>
  <c r="AQ138" i="2"/>
  <c r="AP138" i="2"/>
  <c r="AO138" i="2"/>
  <c r="AN138" i="2"/>
  <c r="AM138" i="2"/>
  <c r="AL138" i="2"/>
  <c r="AK138" i="2"/>
  <c r="AJ138" i="2"/>
  <c r="AI138" i="2"/>
  <c r="AH138" i="2"/>
  <c r="AG138" i="2"/>
  <c r="AF138" i="2"/>
  <c r="AE138" i="2"/>
  <c r="AD138" i="2"/>
  <c r="AC138" i="2"/>
  <c r="AB138" i="2"/>
  <c r="AA138" i="2"/>
  <c r="Z138" i="2"/>
  <c r="Y138" i="2"/>
  <c r="X138" i="2"/>
  <c r="W138" i="2"/>
  <c r="V138" i="2"/>
  <c r="U138" i="2"/>
  <c r="T138" i="2"/>
  <c r="S138" i="2"/>
  <c r="R138" i="2"/>
  <c r="Q138" i="2"/>
  <c r="P138" i="2"/>
  <c r="O138" i="2"/>
  <c r="N138" i="2"/>
  <c r="M138" i="2"/>
  <c r="L138" i="2"/>
  <c r="K138" i="2"/>
  <c r="J138" i="2"/>
  <c r="I138" i="2"/>
  <c r="H138" i="2"/>
  <c r="G138" i="2"/>
  <c r="F138" i="2"/>
  <c r="E138" i="2"/>
  <c r="D138" i="2"/>
  <c r="C138" i="2"/>
  <c r="B138" i="2"/>
  <c r="BA137" i="2"/>
  <c r="BB136" i="2"/>
  <c r="AY136" i="2"/>
  <c r="AX136" i="2"/>
  <c r="AW136" i="2"/>
  <c r="AV136" i="2"/>
  <c r="AU136" i="2"/>
  <c r="AT136" i="2"/>
  <c r="AS136" i="2"/>
  <c r="AR136" i="2"/>
  <c r="AQ136" i="2"/>
  <c r="AP136" i="2"/>
  <c r="AO136" i="2"/>
  <c r="AN136" i="2"/>
  <c r="AM136" i="2"/>
  <c r="AL136" i="2"/>
  <c r="AK136" i="2"/>
  <c r="AJ136" i="2"/>
  <c r="AI136" i="2"/>
  <c r="AH136" i="2"/>
  <c r="AG136" i="2"/>
  <c r="AF136" i="2"/>
  <c r="AE136" i="2"/>
  <c r="AD136" i="2"/>
  <c r="AC136" i="2"/>
  <c r="AB136" i="2"/>
  <c r="AA136" i="2"/>
  <c r="Z136" i="2"/>
  <c r="Y136" i="2"/>
  <c r="X136" i="2"/>
  <c r="W136" i="2"/>
  <c r="V136" i="2"/>
  <c r="U136" i="2"/>
  <c r="T136" i="2"/>
  <c r="S136" i="2"/>
  <c r="R136" i="2"/>
  <c r="Q136" i="2"/>
  <c r="P136" i="2"/>
  <c r="O136" i="2"/>
  <c r="N136" i="2"/>
  <c r="M136" i="2"/>
  <c r="L136" i="2"/>
  <c r="K136" i="2"/>
  <c r="J136" i="2"/>
  <c r="I136" i="2"/>
  <c r="H136" i="2"/>
  <c r="G136" i="2"/>
  <c r="F136" i="2"/>
  <c r="E136" i="2"/>
  <c r="D136" i="2"/>
  <c r="C136" i="2"/>
  <c r="B136" i="2"/>
  <c r="BA135" i="2"/>
  <c r="BB134" i="2"/>
  <c r="AY134" i="2"/>
  <c r="AX134" i="2"/>
  <c r="AW134" i="2"/>
  <c r="AV134" i="2"/>
  <c r="AU134" i="2"/>
  <c r="AT134" i="2"/>
  <c r="AS134" i="2"/>
  <c r="AR134" i="2"/>
  <c r="AQ134" i="2"/>
  <c r="AP134" i="2"/>
  <c r="AO134" i="2"/>
  <c r="AN134" i="2"/>
  <c r="AM134" i="2"/>
  <c r="AL134" i="2"/>
  <c r="AK134" i="2"/>
  <c r="AJ134" i="2"/>
  <c r="AI134" i="2"/>
  <c r="AH134" i="2"/>
  <c r="AG134" i="2"/>
  <c r="AF134" i="2"/>
  <c r="AE134" i="2"/>
  <c r="AD134" i="2"/>
  <c r="AC134" i="2"/>
  <c r="AB134" i="2"/>
  <c r="AA134" i="2"/>
  <c r="Z134" i="2"/>
  <c r="Y134" i="2"/>
  <c r="X134" i="2"/>
  <c r="W134" i="2"/>
  <c r="V134" i="2"/>
  <c r="U134" i="2"/>
  <c r="T134" i="2"/>
  <c r="S134" i="2"/>
  <c r="R134" i="2"/>
  <c r="Q134" i="2"/>
  <c r="P134" i="2"/>
  <c r="O134" i="2"/>
  <c r="N134" i="2"/>
  <c r="M134" i="2"/>
  <c r="L134" i="2"/>
  <c r="K134" i="2"/>
  <c r="J134" i="2"/>
  <c r="I134" i="2"/>
  <c r="H134" i="2"/>
  <c r="G134" i="2"/>
  <c r="F134" i="2"/>
  <c r="E134" i="2"/>
  <c r="D134" i="2"/>
  <c r="C134" i="2"/>
  <c r="B134" i="2"/>
  <c r="BA133" i="2"/>
  <c r="BB132" i="2"/>
  <c r="AY132" i="2"/>
  <c r="AX132" i="2"/>
  <c r="AW132" i="2"/>
  <c r="AV132" i="2"/>
  <c r="AU132" i="2"/>
  <c r="AT132" i="2"/>
  <c r="AS132" i="2"/>
  <c r="AR132" i="2"/>
  <c r="AQ132" i="2"/>
  <c r="AP132" i="2"/>
  <c r="AO132" i="2"/>
  <c r="AN132" i="2"/>
  <c r="AM132" i="2"/>
  <c r="AL132" i="2"/>
  <c r="AK132" i="2"/>
  <c r="AJ132" i="2"/>
  <c r="AI132" i="2"/>
  <c r="AH132" i="2"/>
  <c r="AG132" i="2"/>
  <c r="AF132" i="2"/>
  <c r="AE132" i="2"/>
  <c r="AD132" i="2"/>
  <c r="AC132" i="2"/>
  <c r="AB132" i="2"/>
  <c r="AA132" i="2"/>
  <c r="Z132" i="2"/>
  <c r="Y132" i="2"/>
  <c r="X132" i="2"/>
  <c r="W132" i="2"/>
  <c r="V132" i="2"/>
  <c r="U132" i="2"/>
  <c r="T132" i="2"/>
  <c r="S132" i="2"/>
  <c r="R132" i="2"/>
  <c r="Q132" i="2"/>
  <c r="P132" i="2"/>
  <c r="O132" i="2"/>
  <c r="N132" i="2"/>
  <c r="M132" i="2"/>
  <c r="L132" i="2"/>
  <c r="K132" i="2"/>
  <c r="J132" i="2"/>
  <c r="I132" i="2"/>
  <c r="H132" i="2"/>
  <c r="G132" i="2"/>
  <c r="F132" i="2"/>
  <c r="E132" i="2"/>
  <c r="D132" i="2"/>
  <c r="C132" i="2"/>
  <c r="B132" i="2"/>
  <c r="BA131" i="2"/>
  <c r="AP130" i="2"/>
  <c r="BC129" i="2"/>
  <c r="BA129" i="2"/>
  <c r="BB128" i="2"/>
  <c r="AY128" i="2"/>
  <c r="AX128" i="2"/>
  <c r="AW128" i="2"/>
  <c r="AV128" i="2"/>
  <c r="AU128" i="2"/>
  <c r="AT128" i="2"/>
  <c r="AS128" i="2"/>
  <c r="AR128" i="2"/>
  <c r="AQ128" i="2"/>
  <c r="AP128" i="2"/>
  <c r="AO128" i="2"/>
  <c r="AN128" i="2"/>
  <c r="AM128" i="2"/>
  <c r="AL128" i="2"/>
  <c r="AK128" i="2"/>
  <c r="AJ128" i="2"/>
  <c r="AI128" i="2"/>
  <c r="AH128" i="2"/>
  <c r="AG128" i="2"/>
  <c r="AF128" i="2"/>
  <c r="AE128" i="2"/>
  <c r="AD128" i="2"/>
  <c r="AC128" i="2"/>
  <c r="AB128" i="2"/>
  <c r="AA128" i="2"/>
  <c r="Z128" i="2"/>
  <c r="Y128" i="2"/>
  <c r="X128" i="2"/>
  <c r="W128" i="2"/>
  <c r="V128" i="2"/>
  <c r="U128" i="2"/>
  <c r="T128" i="2"/>
  <c r="S128" i="2"/>
  <c r="R128" i="2"/>
  <c r="Q128" i="2"/>
  <c r="P128" i="2"/>
  <c r="O128" i="2"/>
  <c r="N128" i="2"/>
  <c r="M128" i="2"/>
  <c r="L128" i="2"/>
  <c r="K128" i="2"/>
  <c r="J128" i="2"/>
  <c r="I128" i="2"/>
  <c r="H128" i="2"/>
  <c r="G128" i="2"/>
  <c r="F128" i="2"/>
  <c r="E128" i="2"/>
  <c r="D128" i="2"/>
  <c r="C128" i="2"/>
  <c r="B128" i="2"/>
  <c r="AY127" i="2"/>
  <c r="AX127" i="2"/>
  <c r="AW127" i="2"/>
  <c r="AV127" i="2"/>
  <c r="AU127" i="2"/>
  <c r="AT127" i="2"/>
  <c r="AS127" i="2"/>
  <c r="AR127" i="2"/>
  <c r="AQ127" i="2"/>
  <c r="AP127" i="2"/>
  <c r="AO127" i="2"/>
  <c r="AN127" i="2"/>
  <c r="AM127" i="2"/>
  <c r="AL127" i="2"/>
  <c r="AK127" i="2"/>
  <c r="AJ127" i="2"/>
  <c r="AI127" i="2"/>
  <c r="AH127" i="2"/>
  <c r="AG127" i="2"/>
  <c r="AF127" i="2"/>
  <c r="AE127" i="2"/>
  <c r="AD127" i="2"/>
  <c r="AC127" i="2"/>
  <c r="AB127" i="2"/>
  <c r="AA127" i="2"/>
  <c r="Z127" i="2"/>
  <c r="Y127" i="2"/>
  <c r="X127" i="2"/>
  <c r="W127" i="2"/>
  <c r="V127" i="2"/>
  <c r="U127" i="2"/>
  <c r="T127" i="2"/>
  <c r="S127" i="2"/>
  <c r="R127" i="2"/>
  <c r="Q127" i="2"/>
  <c r="P127" i="2"/>
  <c r="O127" i="2"/>
  <c r="N127" i="2"/>
  <c r="M127" i="2"/>
  <c r="L127" i="2"/>
  <c r="K127" i="2"/>
  <c r="J127" i="2"/>
  <c r="I127" i="2"/>
  <c r="H127" i="2"/>
  <c r="G127" i="2"/>
  <c r="F127" i="2"/>
  <c r="E127" i="2"/>
  <c r="D127" i="2"/>
  <c r="C127" i="2"/>
  <c r="B127" i="2"/>
  <c r="BA126" i="2"/>
  <c r="BA125" i="2"/>
  <c r="BB124" i="2"/>
  <c r="AY124" i="2"/>
  <c r="AX124" i="2"/>
  <c r="AW124" i="2"/>
  <c r="AV124" i="2"/>
  <c r="AU124" i="2"/>
  <c r="AT124" i="2"/>
  <c r="AS124" i="2"/>
  <c r="AR124" i="2"/>
  <c r="AQ124" i="2"/>
  <c r="AP124" i="2"/>
  <c r="AO124" i="2"/>
  <c r="AN124" i="2"/>
  <c r="AM124" i="2"/>
  <c r="AL124" i="2"/>
  <c r="AK124" i="2"/>
  <c r="AJ124" i="2"/>
  <c r="AI124" i="2"/>
  <c r="AH124" i="2"/>
  <c r="AG124" i="2"/>
  <c r="AF124" i="2"/>
  <c r="AE124" i="2"/>
  <c r="AD124" i="2"/>
  <c r="AC124" i="2"/>
  <c r="AB124" i="2"/>
  <c r="AA124" i="2"/>
  <c r="Z124" i="2"/>
  <c r="Y124" i="2"/>
  <c r="X124" i="2"/>
  <c r="W124" i="2"/>
  <c r="V124" i="2"/>
  <c r="U124" i="2"/>
  <c r="T124" i="2"/>
  <c r="S124" i="2"/>
  <c r="R124" i="2"/>
  <c r="Q124" i="2"/>
  <c r="P124" i="2"/>
  <c r="O124" i="2"/>
  <c r="N124" i="2"/>
  <c r="M124" i="2"/>
  <c r="L124" i="2"/>
  <c r="K124" i="2"/>
  <c r="J124" i="2"/>
  <c r="I124" i="2"/>
  <c r="H124" i="2"/>
  <c r="G124" i="2"/>
  <c r="F124" i="2"/>
  <c r="E124" i="2"/>
  <c r="D124" i="2"/>
  <c r="C124" i="2"/>
  <c r="B124" i="2"/>
  <c r="AY123" i="2"/>
  <c r="AX123" i="2"/>
  <c r="AW123" i="2"/>
  <c r="AV123" i="2"/>
  <c r="AU123" i="2"/>
  <c r="AT123" i="2"/>
  <c r="AS123" i="2"/>
  <c r="AR123" i="2"/>
  <c r="AQ123" i="2"/>
  <c r="AP123" i="2"/>
  <c r="AO123" i="2"/>
  <c r="AN123" i="2"/>
  <c r="AM123" i="2"/>
  <c r="AL123" i="2"/>
  <c r="AK123" i="2"/>
  <c r="AJ123" i="2"/>
  <c r="AI123" i="2"/>
  <c r="AH123" i="2"/>
  <c r="AG123" i="2"/>
  <c r="AF123" i="2"/>
  <c r="AE123" i="2"/>
  <c r="AD123" i="2"/>
  <c r="AC123" i="2"/>
  <c r="AB123" i="2"/>
  <c r="AA123" i="2"/>
  <c r="Z123" i="2"/>
  <c r="Y123" i="2"/>
  <c r="X123" i="2"/>
  <c r="W123" i="2"/>
  <c r="V123" i="2"/>
  <c r="U123" i="2"/>
  <c r="T123" i="2"/>
  <c r="S123" i="2"/>
  <c r="R123" i="2"/>
  <c r="Q123" i="2"/>
  <c r="P123" i="2"/>
  <c r="O123" i="2"/>
  <c r="N123" i="2"/>
  <c r="M123" i="2"/>
  <c r="L123" i="2"/>
  <c r="K123" i="2"/>
  <c r="J123" i="2"/>
  <c r="I123" i="2"/>
  <c r="H123" i="2"/>
  <c r="G123" i="2"/>
  <c r="F123" i="2"/>
  <c r="E123" i="2"/>
  <c r="D123" i="2"/>
  <c r="C123" i="2"/>
  <c r="B123" i="2"/>
  <c r="BA122" i="2"/>
  <c r="BA121" i="2"/>
  <c r="BB120" i="2"/>
  <c r="AX120" i="2"/>
  <c r="AW120" i="2"/>
  <c r="AV120" i="2"/>
  <c r="AU120" i="2"/>
  <c r="AT120" i="2"/>
  <c r="AS120" i="2"/>
  <c r="AR120" i="2"/>
  <c r="AQ120" i="2"/>
  <c r="AP120" i="2"/>
  <c r="AO120" i="2"/>
  <c r="AN120" i="2"/>
  <c r="AM120" i="2"/>
  <c r="AL120" i="2"/>
  <c r="AK120" i="2"/>
  <c r="AJ120" i="2"/>
  <c r="AI120" i="2"/>
  <c r="AH120" i="2"/>
  <c r="AG120" i="2"/>
  <c r="AF120" i="2"/>
  <c r="AE120" i="2"/>
  <c r="AD120" i="2"/>
  <c r="AC120" i="2"/>
  <c r="AB120" i="2"/>
  <c r="AA120" i="2"/>
  <c r="Z120" i="2"/>
  <c r="Y120" i="2"/>
  <c r="X120" i="2"/>
  <c r="W120" i="2"/>
  <c r="V120" i="2"/>
  <c r="U120" i="2"/>
  <c r="T120" i="2"/>
  <c r="S120" i="2"/>
  <c r="R120" i="2"/>
  <c r="Q120" i="2"/>
  <c r="P120" i="2"/>
  <c r="O120" i="2"/>
  <c r="N120" i="2"/>
  <c r="M120" i="2"/>
  <c r="L120" i="2"/>
  <c r="K120" i="2"/>
  <c r="J120" i="2"/>
  <c r="I120" i="2"/>
  <c r="H120" i="2"/>
  <c r="G120" i="2"/>
  <c r="F120" i="2"/>
  <c r="E120" i="2"/>
  <c r="D120" i="2"/>
  <c r="C120" i="2"/>
  <c r="B120" i="2"/>
  <c r="AY119" i="2"/>
  <c r="AX119" i="2"/>
  <c r="AW119" i="2"/>
  <c r="AV119" i="2"/>
  <c r="AU119" i="2"/>
  <c r="AT119" i="2"/>
  <c r="AS119" i="2"/>
  <c r="AR119" i="2"/>
  <c r="AQ119" i="2"/>
  <c r="AP119" i="2"/>
  <c r="AO119" i="2"/>
  <c r="AN119" i="2"/>
  <c r="AM119" i="2"/>
  <c r="AL119" i="2"/>
  <c r="AK119" i="2"/>
  <c r="AJ119" i="2"/>
  <c r="AI119" i="2"/>
  <c r="AH119" i="2"/>
  <c r="AG119" i="2"/>
  <c r="AF119" i="2"/>
  <c r="AE119" i="2"/>
  <c r="AD119" i="2"/>
  <c r="AC119" i="2"/>
  <c r="AB119" i="2"/>
  <c r="AA119" i="2"/>
  <c r="Z119" i="2"/>
  <c r="Y119" i="2"/>
  <c r="X119" i="2"/>
  <c r="W119" i="2"/>
  <c r="V119" i="2"/>
  <c r="U119" i="2"/>
  <c r="T119" i="2"/>
  <c r="S119" i="2"/>
  <c r="R119" i="2"/>
  <c r="Q119" i="2"/>
  <c r="P119" i="2"/>
  <c r="O119" i="2"/>
  <c r="N119" i="2"/>
  <c r="M119" i="2"/>
  <c r="L119" i="2"/>
  <c r="K119" i="2"/>
  <c r="J119" i="2"/>
  <c r="I119" i="2"/>
  <c r="H119" i="2"/>
  <c r="G119" i="2"/>
  <c r="F119" i="2"/>
  <c r="E119" i="2"/>
  <c r="D119" i="2"/>
  <c r="C119" i="2"/>
  <c r="B119" i="2"/>
  <c r="BA118" i="2"/>
  <c r="BA117" i="2"/>
  <c r="BB116" i="2"/>
  <c r="AY116" i="2"/>
  <c r="AX116" i="2"/>
  <c r="AW116" i="2"/>
  <c r="AV116" i="2"/>
  <c r="AU116" i="2"/>
  <c r="AT116" i="2"/>
  <c r="AS116" i="2"/>
  <c r="AR116" i="2"/>
  <c r="AQ116" i="2"/>
  <c r="AP116" i="2"/>
  <c r="AO116" i="2"/>
  <c r="AN116" i="2"/>
  <c r="AM116" i="2"/>
  <c r="AL116" i="2"/>
  <c r="AK116" i="2"/>
  <c r="AJ116" i="2"/>
  <c r="AI116" i="2"/>
  <c r="AH116" i="2"/>
  <c r="AG116" i="2"/>
  <c r="AF116" i="2"/>
  <c r="AE116" i="2"/>
  <c r="AD116" i="2"/>
  <c r="AC116" i="2"/>
  <c r="AB116" i="2"/>
  <c r="AA116" i="2"/>
  <c r="Z116" i="2"/>
  <c r="Y116" i="2"/>
  <c r="X116" i="2"/>
  <c r="W116" i="2"/>
  <c r="V116" i="2"/>
  <c r="U116" i="2"/>
  <c r="T116" i="2"/>
  <c r="S116" i="2"/>
  <c r="R116" i="2"/>
  <c r="Q116" i="2"/>
  <c r="P116" i="2"/>
  <c r="O116" i="2"/>
  <c r="N116" i="2"/>
  <c r="M116" i="2"/>
  <c r="L116" i="2"/>
  <c r="K116" i="2"/>
  <c r="J116" i="2"/>
  <c r="I116" i="2"/>
  <c r="H116" i="2"/>
  <c r="G116" i="2"/>
  <c r="F116" i="2"/>
  <c r="E116" i="2"/>
  <c r="D116" i="2"/>
  <c r="C116" i="2"/>
  <c r="B116" i="2"/>
  <c r="AY115" i="2"/>
  <c r="AX115" i="2"/>
  <c r="AW115" i="2"/>
  <c r="AV115" i="2"/>
  <c r="AU115" i="2"/>
  <c r="AT115" i="2"/>
  <c r="AS115" i="2"/>
  <c r="AR115" i="2"/>
  <c r="AQ115" i="2"/>
  <c r="AP115" i="2"/>
  <c r="AO115" i="2"/>
  <c r="AN115" i="2"/>
  <c r="AM115" i="2"/>
  <c r="AL115" i="2"/>
  <c r="AK115" i="2"/>
  <c r="AJ115" i="2"/>
  <c r="AI115" i="2"/>
  <c r="AH115" i="2"/>
  <c r="AG115" i="2"/>
  <c r="AF115" i="2"/>
  <c r="AE115" i="2"/>
  <c r="AD115" i="2"/>
  <c r="AC115" i="2"/>
  <c r="AB115" i="2"/>
  <c r="AA115" i="2"/>
  <c r="Z115" i="2"/>
  <c r="Y115" i="2"/>
  <c r="X115" i="2"/>
  <c r="W115" i="2"/>
  <c r="V115" i="2"/>
  <c r="U115" i="2"/>
  <c r="T115" i="2"/>
  <c r="S115" i="2"/>
  <c r="R115" i="2"/>
  <c r="Q115" i="2"/>
  <c r="P115" i="2"/>
  <c r="O115" i="2"/>
  <c r="N115" i="2"/>
  <c r="M115" i="2"/>
  <c r="L115" i="2"/>
  <c r="K115" i="2"/>
  <c r="J115" i="2"/>
  <c r="I115" i="2"/>
  <c r="H115" i="2"/>
  <c r="G115" i="2"/>
  <c r="F115" i="2"/>
  <c r="E115" i="2"/>
  <c r="D115" i="2"/>
  <c r="C115" i="2"/>
  <c r="B115" i="2"/>
  <c r="BA114" i="2"/>
  <c r="BA113" i="2"/>
  <c r="BB112" i="2"/>
  <c r="AM112" i="2"/>
  <c r="AL112" i="2"/>
  <c r="AK112" i="2"/>
  <c r="AJ112" i="2"/>
  <c r="AI112" i="2"/>
  <c r="AH112" i="2"/>
  <c r="AG112" i="2"/>
  <c r="AF112" i="2"/>
  <c r="AE112" i="2"/>
  <c r="AD112" i="2"/>
  <c r="AC112" i="2"/>
  <c r="AB112" i="2"/>
  <c r="AA112" i="2"/>
  <c r="Z112" i="2"/>
  <c r="Y112" i="2"/>
  <c r="X112" i="2"/>
  <c r="W112" i="2"/>
  <c r="V112" i="2"/>
  <c r="U112" i="2"/>
  <c r="T112" i="2"/>
  <c r="S112" i="2"/>
  <c r="R112" i="2"/>
  <c r="Q112" i="2"/>
  <c r="P112" i="2"/>
  <c r="O112" i="2"/>
  <c r="N112" i="2"/>
  <c r="M112" i="2"/>
  <c r="L112" i="2"/>
  <c r="K112" i="2"/>
  <c r="J112" i="2"/>
  <c r="I112" i="2"/>
  <c r="H112" i="2"/>
  <c r="G112" i="2"/>
  <c r="F112" i="2"/>
  <c r="E112" i="2"/>
  <c r="D112" i="2"/>
  <c r="C112" i="2"/>
  <c r="B112" i="2"/>
  <c r="AY111" i="2"/>
  <c r="AX111" i="2"/>
  <c r="AW111" i="2"/>
  <c r="AV111" i="2"/>
  <c r="AU111" i="2"/>
  <c r="AT111" i="2"/>
  <c r="AS111" i="2"/>
  <c r="AR111" i="2"/>
  <c r="AQ111" i="2"/>
  <c r="AP111" i="2"/>
  <c r="AO111" i="2"/>
  <c r="AN111" i="2"/>
  <c r="AM111" i="2"/>
  <c r="AL111" i="2"/>
  <c r="AK111" i="2"/>
  <c r="AJ111" i="2"/>
  <c r="AI111" i="2"/>
  <c r="AH111" i="2"/>
  <c r="AG111" i="2"/>
  <c r="AF111" i="2"/>
  <c r="AE111" i="2"/>
  <c r="AD111" i="2"/>
  <c r="AC111" i="2"/>
  <c r="AB111" i="2"/>
  <c r="AA111" i="2"/>
  <c r="Z111" i="2"/>
  <c r="Y111" i="2"/>
  <c r="X111" i="2"/>
  <c r="W111" i="2"/>
  <c r="V111" i="2"/>
  <c r="U111" i="2"/>
  <c r="T111" i="2"/>
  <c r="S111" i="2"/>
  <c r="R111" i="2"/>
  <c r="Q111" i="2"/>
  <c r="P111" i="2"/>
  <c r="O111" i="2"/>
  <c r="N111" i="2"/>
  <c r="M111" i="2"/>
  <c r="L111" i="2"/>
  <c r="K111" i="2"/>
  <c r="J111" i="2"/>
  <c r="I111" i="2"/>
  <c r="H111" i="2"/>
  <c r="G111" i="2"/>
  <c r="F111" i="2"/>
  <c r="E111" i="2"/>
  <c r="D111" i="2"/>
  <c r="C111" i="2"/>
  <c r="B111" i="2"/>
  <c r="BA110" i="2"/>
  <c r="BA109" i="2"/>
  <c r="BB108" i="2"/>
  <c r="AM108" i="2"/>
  <c r="AL108" i="2"/>
  <c r="AK108" i="2"/>
  <c r="AJ108" i="2"/>
  <c r="AI108" i="2"/>
  <c r="AH108" i="2"/>
  <c r="AG108" i="2"/>
  <c r="AF108" i="2"/>
  <c r="AE108" i="2"/>
  <c r="AD108" i="2"/>
  <c r="AC108" i="2"/>
  <c r="AB108" i="2"/>
  <c r="AA108" i="2"/>
  <c r="Z108" i="2"/>
  <c r="Y108" i="2"/>
  <c r="X108" i="2"/>
  <c r="W108" i="2"/>
  <c r="V108" i="2"/>
  <c r="U108" i="2"/>
  <c r="T108" i="2"/>
  <c r="S108" i="2"/>
  <c r="R108" i="2"/>
  <c r="Q108" i="2"/>
  <c r="P108" i="2"/>
  <c r="O108" i="2"/>
  <c r="N108" i="2"/>
  <c r="M108" i="2"/>
  <c r="L108" i="2"/>
  <c r="K108" i="2"/>
  <c r="J108" i="2"/>
  <c r="I108" i="2"/>
  <c r="H108" i="2"/>
  <c r="G108" i="2"/>
  <c r="F108" i="2"/>
  <c r="E108" i="2"/>
  <c r="D108" i="2"/>
  <c r="C108" i="2"/>
  <c r="B108" i="2"/>
  <c r="AY107" i="2"/>
  <c r="AX107" i="2"/>
  <c r="AW107" i="2"/>
  <c r="AV107" i="2"/>
  <c r="AU107" i="2"/>
  <c r="AT107" i="2"/>
  <c r="AS107" i="2"/>
  <c r="AR107" i="2"/>
  <c r="AQ107" i="2"/>
  <c r="AP107" i="2"/>
  <c r="AO107" i="2"/>
  <c r="AN107" i="2"/>
  <c r="AM107" i="2"/>
  <c r="AL107" i="2"/>
  <c r="AK107" i="2"/>
  <c r="AJ107" i="2"/>
  <c r="AI107" i="2"/>
  <c r="AH107" i="2"/>
  <c r="AG107" i="2"/>
  <c r="AF107" i="2"/>
  <c r="AE107" i="2"/>
  <c r="AD107" i="2"/>
  <c r="AC107" i="2"/>
  <c r="AB107" i="2"/>
  <c r="AA107" i="2"/>
  <c r="Z107" i="2"/>
  <c r="Y107" i="2"/>
  <c r="X107" i="2"/>
  <c r="W107" i="2"/>
  <c r="V107" i="2"/>
  <c r="U107" i="2"/>
  <c r="T107" i="2"/>
  <c r="S107" i="2"/>
  <c r="R107" i="2"/>
  <c r="Q107" i="2"/>
  <c r="P107" i="2"/>
  <c r="O107" i="2"/>
  <c r="N107" i="2"/>
  <c r="M107" i="2"/>
  <c r="L107" i="2"/>
  <c r="K107" i="2"/>
  <c r="J107" i="2"/>
  <c r="I107" i="2"/>
  <c r="H107" i="2"/>
  <c r="G107" i="2"/>
  <c r="F107" i="2"/>
  <c r="E107" i="2"/>
  <c r="D107" i="2"/>
  <c r="C107" i="2"/>
  <c r="B107" i="2"/>
  <c r="BA106" i="2"/>
  <c r="BA105" i="2"/>
  <c r="BB104" i="2"/>
  <c r="AM104" i="2"/>
  <c r="AL104" i="2"/>
  <c r="AK104" i="2"/>
  <c r="AJ104" i="2"/>
  <c r="AI104" i="2"/>
  <c r="AH104" i="2"/>
  <c r="AG104" i="2"/>
  <c r="AF104" i="2"/>
  <c r="AE104" i="2"/>
  <c r="AD104" i="2"/>
  <c r="AC104" i="2"/>
  <c r="AB104" i="2"/>
  <c r="AA104" i="2"/>
  <c r="Z104" i="2"/>
  <c r="Y104" i="2"/>
  <c r="X104" i="2"/>
  <c r="W104" i="2"/>
  <c r="V104" i="2"/>
  <c r="U104" i="2"/>
  <c r="T104" i="2"/>
  <c r="S104" i="2"/>
  <c r="R104" i="2"/>
  <c r="Q104" i="2"/>
  <c r="P104" i="2"/>
  <c r="O104" i="2"/>
  <c r="N104" i="2"/>
  <c r="M104" i="2"/>
  <c r="L104" i="2"/>
  <c r="K104" i="2"/>
  <c r="J104" i="2"/>
  <c r="I104" i="2"/>
  <c r="H104" i="2"/>
  <c r="G104" i="2"/>
  <c r="F104" i="2"/>
  <c r="E104" i="2"/>
  <c r="D104" i="2"/>
  <c r="C104" i="2"/>
  <c r="B104" i="2"/>
  <c r="AY103" i="2"/>
  <c r="AX103" i="2"/>
  <c r="AW103" i="2"/>
  <c r="AV103" i="2"/>
  <c r="AU103" i="2"/>
  <c r="AT103" i="2"/>
  <c r="AS103" i="2"/>
  <c r="AR103" i="2"/>
  <c r="AQ103" i="2"/>
  <c r="AP103" i="2"/>
  <c r="AO103" i="2"/>
  <c r="AN103" i="2"/>
  <c r="AM103" i="2"/>
  <c r="AL103" i="2"/>
  <c r="AK103" i="2"/>
  <c r="AJ103" i="2"/>
  <c r="AI103" i="2"/>
  <c r="AH103" i="2"/>
  <c r="AG103" i="2"/>
  <c r="AF103" i="2"/>
  <c r="AE103" i="2"/>
  <c r="AD103" i="2"/>
  <c r="AC103" i="2"/>
  <c r="AB103" i="2"/>
  <c r="AA103" i="2"/>
  <c r="Z103" i="2"/>
  <c r="Y103" i="2"/>
  <c r="X103" i="2"/>
  <c r="W103" i="2"/>
  <c r="V103" i="2"/>
  <c r="U103" i="2"/>
  <c r="T103" i="2"/>
  <c r="S103" i="2"/>
  <c r="R103" i="2"/>
  <c r="Q103" i="2"/>
  <c r="P103" i="2"/>
  <c r="O103" i="2"/>
  <c r="N103" i="2"/>
  <c r="M103" i="2"/>
  <c r="L103" i="2"/>
  <c r="K103" i="2"/>
  <c r="J103" i="2"/>
  <c r="I103" i="2"/>
  <c r="H103" i="2"/>
  <c r="G103" i="2"/>
  <c r="F103" i="2"/>
  <c r="E103" i="2"/>
  <c r="D103" i="2"/>
  <c r="C103" i="2"/>
  <c r="B103" i="2"/>
  <c r="BA102" i="2"/>
  <c r="BA101" i="2"/>
  <c r="BB100" i="2"/>
  <c r="AY100" i="2"/>
  <c r="AX100" i="2"/>
  <c r="AW100" i="2"/>
  <c r="AV100" i="2"/>
  <c r="AU100" i="2"/>
  <c r="AT100" i="2"/>
  <c r="AS100" i="2"/>
  <c r="AR100" i="2"/>
  <c r="AQ100" i="2"/>
  <c r="AP100" i="2"/>
  <c r="AO100" i="2"/>
  <c r="AN100" i="2"/>
  <c r="AM100" i="2"/>
  <c r="AL100" i="2"/>
  <c r="AK100" i="2"/>
  <c r="AJ100" i="2"/>
  <c r="AI100" i="2"/>
  <c r="AH100" i="2"/>
  <c r="AG100" i="2"/>
  <c r="AF100" i="2"/>
  <c r="AE100" i="2"/>
  <c r="AD100" i="2"/>
  <c r="AC100" i="2"/>
  <c r="AB100" i="2"/>
  <c r="AA100" i="2"/>
  <c r="Z100" i="2"/>
  <c r="Y100" i="2"/>
  <c r="X100" i="2"/>
  <c r="W100" i="2"/>
  <c r="V100" i="2"/>
  <c r="U100" i="2"/>
  <c r="T100" i="2"/>
  <c r="S100" i="2"/>
  <c r="R100" i="2"/>
  <c r="Q100" i="2"/>
  <c r="P100" i="2"/>
  <c r="O100" i="2"/>
  <c r="N100" i="2"/>
  <c r="M100" i="2"/>
  <c r="L100" i="2"/>
  <c r="K100" i="2"/>
  <c r="J100" i="2"/>
  <c r="I100" i="2"/>
  <c r="H100" i="2"/>
  <c r="G100" i="2"/>
  <c r="F100" i="2"/>
  <c r="E100" i="2"/>
  <c r="D100" i="2"/>
  <c r="C100" i="2"/>
  <c r="B100" i="2"/>
  <c r="AY99" i="2"/>
  <c r="AX99" i="2"/>
  <c r="AW99" i="2"/>
  <c r="AV99" i="2"/>
  <c r="AU99" i="2"/>
  <c r="AT99" i="2"/>
  <c r="AS99" i="2"/>
  <c r="AR99" i="2"/>
  <c r="AQ99" i="2"/>
  <c r="AP99" i="2"/>
  <c r="AO99" i="2"/>
  <c r="AN99" i="2"/>
  <c r="AM99" i="2"/>
  <c r="AL99" i="2"/>
  <c r="AK99" i="2"/>
  <c r="AJ99" i="2"/>
  <c r="AI99" i="2"/>
  <c r="AH99" i="2"/>
  <c r="AG99" i="2"/>
  <c r="AF99" i="2"/>
  <c r="AE99" i="2"/>
  <c r="AD99" i="2"/>
  <c r="AC99" i="2"/>
  <c r="AB99" i="2"/>
  <c r="AA99" i="2"/>
  <c r="Z99" i="2"/>
  <c r="Y99" i="2"/>
  <c r="X99" i="2"/>
  <c r="W99" i="2"/>
  <c r="V99" i="2"/>
  <c r="U99" i="2"/>
  <c r="T99" i="2"/>
  <c r="S99" i="2"/>
  <c r="R99" i="2"/>
  <c r="Q99" i="2"/>
  <c r="P99" i="2"/>
  <c r="O99" i="2"/>
  <c r="N99" i="2"/>
  <c r="M99" i="2"/>
  <c r="L99" i="2"/>
  <c r="K99" i="2"/>
  <c r="J99" i="2"/>
  <c r="I99" i="2"/>
  <c r="BA98" i="2"/>
  <c r="BA97" i="2"/>
  <c r="BC92" i="2"/>
  <c r="AW92" i="2"/>
  <c r="AV92" i="2"/>
  <c r="AU92" i="2"/>
  <c r="AT92" i="2"/>
  <c r="AS92" i="2"/>
  <c r="AR92" i="2"/>
  <c r="AQ92" i="2"/>
  <c r="AP92" i="2"/>
  <c r="AO92" i="2"/>
  <c r="AN92" i="2"/>
  <c r="AM92" i="2"/>
  <c r="AL92" i="2"/>
  <c r="AK92" i="2"/>
  <c r="AJ92" i="2"/>
  <c r="AI92" i="2"/>
  <c r="AH92" i="2"/>
  <c r="AG92" i="2"/>
  <c r="AF92" i="2"/>
  <c r="AE92" i="2"/>
  <c r="AD92" i="2"/>
  <c r="AC92" i="2"/>
  <c r="AB92" i="2"/>
  <c r="AA92" i="2"/>
  <c r="Z92" i="2"/>
  <c r="Y92" i="2"/>
  <c r="X92" i="2"/>
  <c r="W92" i="2"/>
  <c r="V92" i="2"/>
  <c r="U92" i="2"/>
  <c r="T92" i="2"/>
  <c r="S92" i="2"/>
  <c r="R92" i="2"/>
  <c r="Q92" i="2"/>
  <c r="P92" i="2"/>
  <c r="O92" i="2"/>
  <c r="N92" i="2"/>
  <c r="M92" i="2"/>
  <c r="L92" i="2"/>
  <c r="K92" i="2"/>
  <c r="J92" i="2"/>
  <c r="I92" i="2"/>
  <c r="H92" i="2"/>
  <c r="G92" i="2"/>
  <c r="F92" i="2"/>
  <c r="E92" i="2"/>
  <c r="D92" i="2"/>
  <c r="C92" i="2"/>
  <c r="B92" i="2"/>
  <c r="BA91" i="2"/>
  <c r="AW91" i="2"/>
  <c r="AV91" i="2"/>
  <c r="AU91" i="2"/>
  <c r="AT91" i="2"/>
  <c r="AS91" i="2"/>
  <c r="AR91" i="2"/>
  <c r="AQ91" i="2"/>
  <c r="AP91" i="2"/>
  <c r="AO91" i="2"/>
  <c r="AN91" i="2"/>
  <c r="AM91" i="2"/>
  <c r="AL91" i="2"/>
  <c r="AK91" i="2"/>
  <c r="AJ91" i="2"/>
  <c r="AI91" i="2"/>
  <c r="AH91" i="2"/>
  <c r="AG91" i="2"/>
  <c r="AF91" i="2"/>
  <c r="AE91" i="2"/>
  <c r="AD91" i="2"/>
  <c r="AC91" i="2"/>
  <c r="AB91" i="2"/>
  <c r="AA91" i="2"/>
  <c r="Z91" i="2"/>
  <c r="Y91" i="2"/>
  <c r="X91" i="2"/>
  <c r="W91" i="2"/>
  <c r="V91" i="2"/>
  <c r="U91" i="2"/>
  <c r="T91" i="2"/>
  <c r="S91" i="2"/>
  <c r="R91" i="2"/>
  <c r="Q91" i="2"/>
  <c r="P91" i="2"/>
  <c r="O91" i="2"/>
  <c r="N91" i="2"/>
  <c r="M91" i="2"/>
  <c r="L91" i="2"/>
  <c r="K91" i="2"/>
  <c r="J91" i="2"/>
  <c r="I91" i="2"/>
  <c r="H91" i="2"/>
  <c r="G91" i="2"/>
  <c r="F91" i="2"/>
  <c r="E91" i="2"/>
  <c r="D91" i="2"/>
  <c r="C91" i="2"/>
  <c r="B91" i="2"/>
  <c r="BA90" i="2"/>
  <c r="AW90" i="2"/>
  <c r="AV90" i="2"/>
  <c r="AU90" i="2"/>
  <c r="AT90" i="2"/>
  <c r="AS90" i="2"/>
  <c r="AR90" i="2"/>
  <c r="AQ90" i="2"/>
  <c r="AP90" i="2"/>
  <c r="AO90" i="2"/>
  <c r="AN90" i="2"/>
  <c r="AM90" i="2"/>
  <c r="AL90" i="2"/>
  <c r="AK90" i="2"/>
  <c r="AJ90" i="2"/>
  <c r="AI90" i="2"/>
  <c r="AH90" i="2"/>
  <c r="AG90" i="2"/>
  <c r="AF90" i="2"/>
  <c r="AE90" i="2"/>
  <c r="AD90" i="2"/>
  <c r="AC90" i="2"/>
  <c r="AB90" i="2"/>
  <c r="AA90" i="2"/>
  <c r="Z90" i="2"/>
  <c r="Y90" i="2"/>
  <c r="X90" i="2"/>
  <c r="W90" i="2"/>
  <c r="V90" i="2"/>
  <c r="U90" i="2"/>
  <c r="T90" i="2"/>
  <c r="S90" i="2"/>
  <c r="R90" i="2"/>
  <c r="Q90" i="2"/>
  <c r="P90" i="2"/>
  <c r="O90" i="2"/>
  <c r="N90" i="2"/>
  <c r="M90" i="2"/>
  <c r="L90" i="2"/>
  <c r="K90" i="2"/>
  <c r="J90" i="2"/>
  <c r="I90" i="2"/>
  <c r="H90" i="2"/>
  <c r="G90" i="2"/>
  <c r="F90" i="2"/>
  <c r="E90" i="2"/>
  <c r="D90" i="2"/>
  <c r="C90" i="2"/>
  <c r="B90" i="2"/>
  <c r="BA89" i="2"/>
  <c r="AW89" i="2"/>
  <c r="AV89" i="2"/>
  <c r="AU89" i="2"/>
  <c r="AT89" i="2"/>
  <c r="AS89" i="2"/>
  <c r="AR89" i="2"/>
  <c r="AQ89" i="2"/>
  <c r="AP89" i="2"/>
  <c r="AO89" i="2"/>
  <c r="AN89" i="2"/>
  <c r="AM89" i="2"/>
  <c r="AL89" i="2"/>
  <c r="AK89" i="2"/>
  <c r="AJ89" i="2"/>
  <c r="AI89" i="2"/>
  <c r="AH89" i="2"/>
  <c r="AG89" i="2"/>
  <c r="AF89" i="2"/>
  <c r="AE89" i="2"/>
  <c r="AD89" i="2"/>
  <c r="AC89" i="2"/>
  <c r="AB89" i="2"/>
  <c r="AA89" i="2"/>
  <c r="Z89" i="2"/>
  <c r="Y89" i="2"/>
  <c r="X89" i="2"/>
  <c r="W89" i="2"/>
  <c r="V89" i="2"/>
  <c r="U89" i="2"/>
  <c r="T89" i="2"/>
  <c r="S89" i="2"/>
  <c r="R89" i="2"/>
  <c r="Q89" i="2"/>
  <c r="P89" i="2"/>
  <c r="O89" i="2"/>
  <c r="N89" i="2"/>
  <c r="M89" i="2"/>
  <c r="L89" i="2"/>
  <c r="K89" i="2"/>
  <c r="J89" i="2"/>
  <c r="I89" i="2"/>
  <c r="H89" i="2"/>
  <c r="G89" i="2"/>
  <c r="F89" i="2"/>
  <c r="E89" i="2"/>
  <c r="D89" i="2"/>
  <c r="C89" i="2"/>
  <c r="B89" i="2"/>
  <c r="BA88" i="2"/>
  <c r="AW88" i="2"/>
  <c r="AV88" i="2"/>
  <c r="AU88" i="2"/>
  <c r="AT88" i="2"/>
  <c r="AS88" i="2"/>
  <c r="AR88" i="2"/>
  <c r="AQ88" i="2"/>
  <c r="AP88" i="2"/>
  <c r="AO88" i="2"/>
  <c r="AN88" i="2"/>
  <c r="AM88" i="2"/>
  <c r="AL88" i="2"/>
  <c r="AK88" i="2"/>
  <c r="AJ88" i="2"/>
  <c r="AI88" i="2"/>
  <c r="AH88" i="2"/>
  <c r="AG88" i="2"/>
  <c r="AF88" i="2"/>
  <c r="AE88" i="2"/>
  <c r="AD88" i="2"/>
  <c r="AC88" i="2"/>
  <c r="AB88" i="2"/>
  <c r="AA88" i="2"/>
  <c r="Z88" i="2"/>
  <c r="Y88" i="2"/>
  <c r="X88" i="2"/>
  <c r="W88" i="2"/>
  <c r="V88" i="2"/>
  <c r="U88" i="2"/>
  <c r="T88" i="2"/>
  <c r="S88" i="2"/>
  <c r="R88" i="2"/>
  <c r="Q88" i="2"/>
  <c r="P88" i="2"/>
  <c r="O88" i="2"/>
  <c r="N88" i="2"/>
  <c r="M88" i="2"/>
  <c r="L88" i="2"/>
  <c r="K88" i="2"/>
  <c r="J88" i="2"/>
  <c r="I88" i="2"/>
  <c r="H88" i="2"/>
  <c r="G88" i="2"/>
  <c r="F88" i="2"/>
  <c r="E88" i="2"/>
  <c r="D88" i="2"/>
  <c r="C88" i="2"/>
  <c r="B88" i="2"/>
  <c r="BA87" i="2"/>
  <c r="AW87" i="2"/>
  <c r="AV87" i="2"/>
  <c r="AU87" i="2"/>
  <c r="AT87" i="2"/>
  <c r="AS87" i="2"/>
  <c r="AR87" i="2"/>
  <c r="AQ87" i="2"/>
  <c r="AP87" i="2"/>
  <c r="AO87" i="2"/>
  <c r="AN87" i="2"/>
  <c r="AM87" i="2"/>
  <c r="AL87" i="2"/>
  <c r="AK87" i="2"/>
  <c r="AJ87" i="2"/>
  <c r="AI87" i="2"/>
  <c r="AH87" i="2"/>
  <c r="AG87" i="2"/>
  <c r="AF87" i="2"/>
  <c r="AE87" i="2"/>
  <c r="AD87" i="2"/>
  <c r="AC87" i="2"/>
  <c r="AB87" i="2"/>
  <c r="AA87" i="2"/>
  <c r="Z87" i="2"/>
  <c r="Y87" i="2"/>
  <c r="X87" i="2"/>
  <c r="W87" i="2"/>
  <c r="V87" i="2"/>
  <c r="U87" i="2"/>
  <c r="T87" i="2"/>
  <c r="S87" i="2"/>
  <c r="R87" i="2"/>
  <c r="Q87" i="2"/>
  <c r="P87" i="2"/>
  <c r="O87" i="2"/>
  <c r="N87" i="2"/>
  <c r="M87" i="2"/>
  <c r="L87" i="2"/>
  <c r="K87" i="2"/>
  <c r="J87" i="2"/>
  <c r="I87" i="2"/>
  <c r="H87" i="2"/>
  <c r="G87" i="2"/>
  <c r="F87" i="2"/>
  <c r="E87" i="2"/>
  <c r="D87" i="2"/>
  <c r="C87" i="2"/>
  <c r="B87" i="2"/>
  <c r="BA86" i="2"/>
  <c r="AW86" i="2"/>
  <c r="AV86" i="2"/>
  <c r="AU86" i="2"/>
  <c r="AT86" i="2"/>
  <c r="AS86" i="2"/>
  <c r="AR86" i="2"/>
  <c r="AQ86" i="2"/>
  <c r="AP86" i="2"/>
  <c r="AO86" i="2"/>
  <c r="AN86" i="2"/>
  <c r="AM86" i="2"/>
  <c r="AL86" i="2"/>
  <c r="AK86" i="2"/>
  <c r="AJ86" i="2"/>
  <c r="AI86" i="2"/>
  <c r="AH86" i="2"/>
  <c r="AG86" i="2"/>
  <c r="AF86" i="2"/>
  <c r="AE86" i="2"/>
  <c r="AD86" i="2"/>
  <c r="AC86" i="2"/>
  <c r="AB86" i="2"/>
  <c r="AA86" i="2"/>
  <c r="Z86" i="2"/>
  <c r="Y86" i="2"/>
  <c r="X86" i="2"/>
  <c r="W86" i="2"/>
  <c r="V86" i="2"/>
  <c r="U86" i="2"/>
  <c r="T86" i="2"/>
  <c r="S86" i="2"/>
  <c r="R86" i="2"/>
  <c r="Q86" i="2"/>
  <c r="P86" i="2"/>
  <c r="O86" i="2"/>
  <c r="N86" i="2"/>
  <c r="M86" i="2"/>
  <c r="L86" i="2"/>
  <c r="K86" i="2"/>
  <c r="J86" i="2"/>
  <c r="I86" i="2"/>
  <c r="H86" i="2"/>
  <c r="G86" i="2"/>
  <c r="F86" i="2"/>
  <c r="E86" i="2"/>
  <c r="D86" i="2"/>
  <c r="C86" i="2"/>
  <c r="B86" i="2"/>
  <c r="BA85" i="2"/>
  <c r="AW85" i="2"/>
  <c r="AV85" i="2"/>
  <c r="AU85" i="2"/>
  <c r="AT85" i="2"/>
  <c r="AS85" i="2"/>
  <c r="AR85" i="2"/>
  <c r="AQ85" i="2"/>
  <c r="AP85" i="2"/>
  <c r="AO85" i="2"/>
  <c r="AN85" i="2"/>
  <c r="AM85" i="2"/>
  <c r="AL85" i="2"/>
  <c r="AK85" i="2"/>
  <c r="AJ85" i="2"/>
  <c r="AI85" i="2"/>
  <c r="AH85" i="2"/>
  <c r="AG85" i="2"/>
  <c r="AF85" i="2"/>
  <c r="AE85" i="2"/>
  <c r="AD85" i="2"/>
  <c r="AC85" i="2"/>
  <c r="AB85" i="2"/>
  <c r="AA85" i="2"/>
  <c r="Z85" i="2"/>
  <c r="Y85" i="2"/>
  <c r="X85" i="2"/>
  <c r="W85" i="2"/>
  <c r="V85" i="2"/>
  <c r="U85" i="2"/>
  <c r="T85" i="2"/>
  <c r="S85" i="2"/>
  <c r="R85" i="2"/>
  <c r="Q85" i="2"/>
  <c r="P85" i="2"/>
  <c r="O85" i="2"/>
  <c r="N85" i="2"/>
  <c r="M85" i="2"/>
  <c r="L85" i="2"/>
  <c r="K85" i="2"/>
  <c r="J85" i="2"/>
  <c r="I85" i="2"/>
  <c r="H85" i="2"/>
  <c r="G85" i="2"/>
  <c r="F85" i="2"/>
  <c r="E85" i="2"/>
  <c r="D85" i="2"/>
  <c r="C85" i="2"/>
  <c r="B85" i="2"/>
  <c r="BA84" i="2"/>
  <c r="AW84" i="2"/>
  <c r="AV84" i="2"/>
  <c r="AU84" i="2"/>
  <c r="AT84" i="2"/>
  <c r="AS84" i="2"/>
  <c r="AR84" i="2"/>
  <c r="AQ84" i="2"/>
  <c r="AP84" i="2"/>
  <c r="AO84" i="2"/>
  <c r="AN84" i="2"/>
  <c r="AM84" i="2"/>
  <c r="AL84" i="2"/>
  <c r="AK84" i="2"/>
  <c r="AJ84" i="2"/>
  <c r="AI84" i="2"/>
  <c r="AH84" i="2"/>
  <c r="AG84" i="2"/>
  <c r="AF84" i="2"/>
  <c r="AE84" i="2"/>
  <c r="AD84" i="2"/>
  <c r="AC84" i="2"/>
  <c r="AB84" i="2"/>
  <c r="AA84" i="2"/>
  <c r="Z84" i="2"/>
  <c r="Y84" i="2"/>
  <c r="X84" i="2"/>
  <c r="W84" i="2"/>
  <c r="V84" i="2"/>
  <c r="U84" i="2"/>
  <c r="T84" i="2"/>
  <c r="S84" i="2"/>
  <c r="R84" i="2"/>
  <c r="Q84" i="2"/>
  <c r="P84" i="2"/>
  <c r="O84" i="2"/>
  <c r="N84" i="2"/>
  <c r="M84" i="2"/>
  <c r="L84" i="2"/>
  <c r="K84" i="2"/>
  <c r="J84" i="2"/>
  <c r="I84" i="2"/>
  <c r="H84" i="2"/>
  <c r="G84" i="2"/>
  <c r="F84" i="2"/>
  <c r="E84" i="2"/>
  <c r="D84" i="2"/>
  <c r="C84" i="2"/>
  <c r="B84" i="2"/>
  <c r="BA83" i="2"/>
  <c r="AW83" i="2"/>
  <c r="AV83" i="2"/>
  <c r="AU83" i="2"/>
  <c r="AT83" i="2"/>
  <c r="AS83" i="2"/>
  <c r="AR83" i="2"/>
  <c r="AQ83" i="2"/>
  <c r="AP83" i="2"/>
  <c r="AO83" i="2"/>
  <c r="AN83" i="2"/>
  <c r="AM83" i="2"/>
  <c r="AL83" i="2"/>
  <c r="AK83" i="2"/>
  <c r="AJ83" i="2"/>
  <c r="AI83" i="2"/>
  <c r="AH83" i="2"/>
  <c r="AG83" i="2"/>
  <c r="AF83" i="2"/>
  <c r="AE83" i="2"/>
  <c r="AD83" i="2"/>
  <c r="AC83" i="2"/>
  <c r="AB83" i="2"/>
  <c r="AA83" i="2"/>
  <c r="Z83" i="2"/>
  <c r="Y83" i="2"/>
  <c r="X83" i="2"/>
  <c r="W83" i="2"/>
  <c r="V83" i="2"/>
  <c r="U83" i="2"/>
  <c r="T83" i="2"/>
  <c r="S83" i="2"/>
  <c r="R83" i="2"/>
  <c r="Q83" i="2"/>
  <c r="P83" i="2"/>
  <c r="O83" i="2"/>
  <c r="N83" i="2"/>
  <c r="M83" i="2"/>
  <c r="L83" i="2"/>
  <c r="K83" i="2"/>
  <c r="J83" i="2"/>
  <c r="I83" i="2"/>
  <c r="H83" i="2"/>
  <c r="G83" i="2"/>
  <c r="F83" i="2"/>
  <c r="E83" i="2"/>
  <c r="D83" i="2"/>
  <c r="C83" i="2"/>
  <c r="B83" i="2"/>
  <c r="BA82" i="2"/>
  <c r="AW82" i="2"/>
  <c r="AV82" i="2"/>
  <c r="AU82" i="2"/>
  <c r="AT82" i="2"/>
  <c r="AS82" i="2"/>
  <c r="AR82" i="2"/>
  <c r="AQ82" i="2"/>
  <c r="AP82" i="2"/>
  <c r="AO82" i="2"/>
  <c r="AN82" i="2"/>
  <c r="AM82" i="2"/>
  <c r="AL82" i="2"/>
  <c r="AK82" i="2"/>
  <c r="AJ82" i="2"/>
  <c r="AI82" i="2"/>
  <c r="AH82" i="2"/>
  <c r="AG82" i="2"/>
  <c r="AF82" i="2"/>
  <c r="AE82" i="2"/>
  <c r="AD82" i="2"/>
  <c r="AC82" i="2"/>
  <c r="AB82" i="2"/>
  <c r="AA82" i="2"/>
  <c r="Z82" i="2"/>
  <c r="Y82" i="2"/>
  <c r="X82" i="2"/>
  <c r="W82" i="2"/>
  <c r="V82" i="2"/>
  <c r="U82" i="2"/>
  <c r="T82" i="2"/>
  <c r="S82" i="2"/>
  <c r="R82" i="2"/>
  <c r="Q82" i="2"/>
  <c r="P82" i="2"/>
  <c r="O82" i="2"/>
  <c r="N82" i="2"/>
  <c r="M82" i="2"/>
  <c r="L82" i="2"/>
  <c r="K82" i="2"/>
  <c r="J82" i="2"/>
  <c r="I82" i="2"/>
  <c r="H82" i="2"/>
  <c r="G82" i="2"/>
  <c r="F82" i="2"/>
  <c r="E82" i="2"/>
  <c r="D82" i="2"/>
  <c r="C82" i="2"/>
  <c r="B82" i="2"/>
  <c r="BB79" i="2"/>
  <c r="AY79" i="2"/>
  <c r="AX79" i="2"/>
  <c r="AW79" i="2"/>
  <c r="AV79" i="2"/>
  <c r="AU79" i="2"/>
  <c r="AT79" i="2"/>
  <c r="AS79" i="2"/>
  <c r="AR79" i="2"/>
  <c r="AQ79" i="2"/>
  <c r="AP79" i="2"/>
  <c r="AO79" i="2"/>
  <c r="AN79" i="2"/>
  <c r="AM79" i="2"/>
  <c r="AL79" i="2"/>
  <c r="AK79" i="2"/>
  <c r="AJ79" i="2"/>
  <c r="AI79" i="2"/>
  <c r="AH79" i="2"/>
  <c r="AG79" i="2"/>
  <c r="AF79" i="2"/>
  <c r="AE79" i="2"/>
  <c r="AD79" i="2"/>
  <c r="AC79" i="2"/>
  <c r="AB79" i="2"/>
  <c r="AA79" i="2"/>
  <c r="Z79" i="2"/>
  <c r="Y79" i="2"/>
  <c r="X79" i="2"/>
  <c r="W79" i="2"/>
  <c r="V79" i="2"/>
  <c r="U79" i="2"/>
  <c r="T79" i="2"/>
  <c r="S79" i="2"/>
  <c r="R79" i="2"/>
  <c r="Q79" i="2"/>
  <c r="P79" i="2"/>
  <c r="O79" i="2"/>
  <c r="N79" i="2"/>
  <c r="M79" i="2"/>
  <c r="L79" i="2"/>
  <c r="K79" i="2"/>
  <c r="J79" i="2"/>
  <c r="I79" i="2"/>
  <c r="H79" i="2"/>
  <c r="G79" i="2"/>
  <c r="F79" i="2"/>
  <c r="E79" i="2"/>
  <c r="D79" i="2"/>
  <c r="C79" i="2"/>
  <c r="B79" i="2"/>
  <c r="BA78" i="2"/>
  <c r="BA77" i="2"/>
  <c r="BA76" i="2"/>
  <c r="BA75" i="2"/>
  <c r="BA74" i="2"/>
  <c r="BA73" i="2"/>
  <c r="BA72" i="2"/>
  <c r="BA71" i="2"/>
  <c r="BA70" i="2"/>
  <c r="BA69" i="2"/>
  <c r="AP68" i="2"/>
  <c r="BC64" i="2"/>
  <c r="AY64" i="2"/>
  <c r="AX64" i="2"/>
  <c r="AW64" i="2"/>
  <c r="AV64" i="2"/>
  <c r="AU64" i="2"/>
  <c r="AT64" i="2"/>
  <c r="AS64" i="2"/>
  <c r="AR64" i="2"/>
  <c r="AQ64" i="2"/>
  <c r="AP64" i="2"/>
  <c r="AO64" i="2"/>
  <c r="AN64" i="2"/>
  <c r="AM64" i="2"/>
  <c r="AL64" i="2"/>
  <c r="AK64" i="2"/>
  <c r="AJ64" i="2"/>
  <c r="AI64" i="2"/>
  <c r="AH64" i="2"/>
  <c r="AG64" i="2"/>
  <c r="AF64" i="2"/>
  <c r="AE64" i="2"/>
  <c r="AD64" i="2"/>
  <c r="AC64" i="2"/>
  <c r="AB64" i="2"/>
  <c r="AA64" i="2"/>
  <c r="Z64" i="2"/>
  <c r="Y64" i="2"/>
  <c r="X64" i="2"/>
  <c r="W64" i="2"/>
  <c r="V64" i="2"/>
  <c r="U64" i="2"/>
  <c r="T64" i="2"/>
  <c r="S64" i="2"/>
  <c r="R64" i="2"/>
  <c r="Q64" i="2"/>
  <c r="P64" i="2"/>
  <c r="O64" i="2"/>
  <c r="N64" i="2"/>
  <c r="M64" i="2"/>
  <c r="L64" i="2"/>
  <c r="K64" i="2"/>
  <c r="J64" i="2"/>
  <c r="I64" i="2"/>
  <c r="H64" i="2"/>
  <c r="G64" i="2"/>
  <c r="F64" i="2"/>
  <c r="E64" i="2"/>
  <c r="D64" i="2"/>
  <c r="C64" i="2"/>
  <c r="B64" i="2"/>
  <c r="BB63" i="2"/>
  <c r="AY63" i="2"/>
  <c r="AX63" i="2"/>
  <c r="AW63" i="2"/>
  <c r="AV63" i="2"/>
  <c r="AU63" i="2"/>
  <c r="AT63" i="2"/>
  <c r="AS63" i="2"/>
  <c r="AR63" i="2"/>
  <c r="AQ63" i="2"/>
  <c r="AP63" i="2"/>
  <c r="AO63" i="2"/>
  <c r="AN63" i="2"/>
  <c r="AM63" i="2"/>
  <c r="AL63" i="2"/>
  <c r="AK63" i="2"/>
  <c r="AJ63" i="2"/>
  <c r="AI63" i="2"/>
  <c r="AH63" i="2"/>
  <c r="AG63" i="2"/>
  <c r="AF63" i="2"/>
  <c r="AE63" i="2"/>
  <c r="AD63" i="2"/>
  <c r="AC63" i="2"/>
  <c r="AB63" i="2"/>
  <c r="AA63" i="2"/>
  <c r="Z63" i="2"/>
  <c r="Y63" i="2"/>
  <c r="X63" i="2"/>
  <c r="W63" i="2"/>
  <c r="V63" i="2"/>
  <c r="U63" i="2"/>
  <c r="T63" i="2"/>
  <c r="S63" i="2"/>
  <c r="R63" i="2"/>
  <c r="Q63" i="2"/>
  <c r="P63" i="2"/>
  <c r="O63" i="2"/>
  <c r="N63" i="2"/>
  <c r="M63" i="2"/>
  <c r="L63" i="2"/>
  <c r="K63" i="2"/>
  <c r="J63" i="2"/>
  <c r="I63" i="2"/>
  <c r="H63" i="2"/>
  <c r="G63" i="2"/>
  <c r="F63" i="2"/>
  <c r="E63" i="2"/>
  <c r="D63" i="2"/>
  <c r="C63" i="2"/>
  <c r="B63" i="2"/>
  <c r="BC51" i="2"/>
  <c r="AY51" i="2"/>
  <c r="AX51" i="2"/>
  <c r="AW51" i="2"/>
  <c r="AV51" i="2"/>
  <c r="AU51" i="2"/>
  <c r="AT51" i="2"/>
  <c r="AS51" i="2"/>
  <c r="AR51" i="2"/>
  <c r="AQ51" i="2"/>
  <c r="AP51" i="2"/>
  <c r="AO51" i="2"/>
  <c r="AN51" i="2"/>
  <c r="AM51" i="2"/>
  <c r="AL51" i="2"/>
  <c r="AK51" i="2"/>
  <c r="AJ51" i="2"/>
  <c r="AI51" i="2"/>
  <c r="AH51" i="2"/>
  <c r="AG51" i="2"/>
  <c r="AF51" i="2"/>
  <c r="AE51" i="2"/>
  <c r="AD51" i="2"/>
  <c r="AC51" i="2"/>
  <c r="AB51" i="2"/>
  <c r="AA51" i="2"/>
  <c r="Z51" i="2"/>
  <c r="Y51" i="2"/>
  <c r="X51" i="2"/>
  <c r="W51" i="2"/>
  <c r="V51" i="2"/>
  <c r="U51" i="2"/>
  <c r="T51" i="2"/>
  <c r="S51" i="2"/>
  <c r="R51" i="2"/>
  <c r="Q51" i="2"/>
  <c r="P51" i="2"/>
  <c r="O51" i="2"/>
  <c r="N51" i="2"/>
  <c r="M51" i="2"/>
  <c r="L51" i="2"/>
  <c r="K51" i="2"/>
  <c r="J51" i="2"/>
  <c r="I51" i="2"/>
  <c r="H51" i="2"/>
  <c r="G51" i="2"/>
  <c r="F51" i="2"/>
  <c r="E51" i="2"/>
  <c r="C51" i="2"/>
  <c r="B51" i="2"/>
  <c r="BB50" i="2"/>
  <c r="B43" i="2"/>
  <c r="BC43" i="2" s="1"/>
  <c r="BC41" i="2"/>
  <c r="B41" i="2"/>
  <c r="BC40" i="2"/>
  <c r="B40" i="2"/>
  <c r="B39" i="2"/>
  <c r="AY37" i="2"/>
  <c r="AX37" i="2"/>
  <c r="AW37" i="2"/>
  <c r="AV37" i="2"/>
  <c r="AU37" i="2"/>
  <c r="AT37" i="2"/>
  <c r="AS37" i="2"/>
  <c r="AR37" i="2"/>
  <c r="AQ37" i="2"/>
  <c r="AP37" i="2"/>
  <c r="AO37" i="2"/>
  <c r="AN37" i="2"/>
  <c r="AM37" i="2"/>
  <c r="AL37" i="2"/>
  <c r="AK37" i="2"/>
  <c r="AJ37" i="2"/>
  <c r="AI37" i="2"/>
  <c r="AH37" i="2"/>
  <c r="AG37" i="2"/>
  <c r="AF37" i="2"/>
  <c r="AE37" i="2"/>
  <c r="AD37" i="2"/>
  <c r="AC37" i="2"/>
  <c r="AB37" i="2"/>
  <c r="AA37" i="2"/>
  <c r="Z37" i="2"/>
  <c r="Y37" i="2"/>
  <c r="X37" i="2"/>
  <c r="W37" i="2"/>
  <c r="V37" i="2"/>
  <c r="U37" i="2"/>
  <c r="T37" i="2"/>
  <c r="S37" i="2"/>
  <c r="R37" i="2"/>
  <c r="Q37" i="2"/>
  <c r="P37" i="2"/>
  <c r="O37" i="2"/>
  <c r="N37" i="2"/>
  <c r="M37" i="2"/>
  <c r="L37" i="2"/>
  <c r="K37" i="2"/>
  <c r="J37" i="2"/>
  <c r="I37" i="2"/>
  <c r="H37" i="2"/>
  <c r="G37" i="2"/>
  <c r="F37" i="2"/>
  <c r="E37" i="2"/>
  <c r="C37" i="2"/>
  <c r="B35" i="2"/>
  <c r="BB35" i="2" s="1"/>
  <c r="BB34" i="2"/>
  <c r="BB33" i="2"/>
  <c r="B33" i="2"/>
  <c r="BB32" i="2"/>
  <c r="B32" i="2"/>
  <c r="B31" i="2"/>
  <c r="AP30" i="2"/>
  <c r="AP29" i="2"/>
  <c r="BC28" i="2"/>
  <c r="AY28" i="2"/>
  <c r="AX28" i="2"/>
  <c r="AW28" i="2"/>
  <c r="AV28" i="2"/>
  <c r="AU28" i="2"/>
  <c r="AT28" i="2"/>
  <c r="AS28" i="2"/>
  <c r="AR28" i="2"/>
  <c r="AQ28" i="2"/>
  <c r="AM28" i="2"/>
  <c r="AL28" i="2"/>
  <c r="AK28" i="2"/>
  <c r="AJ28" i="2"/>
  <c r="AI28" i="2"/>
  <c r="AH28" i="2"/>
  <c r="AG28" i="2"/>
  <c r="AF28" i="2"/>
  <c r="AE28" i="2"/>
  <c r="AD28" i="2"/>
  <c r="AC28" i="2"/>
  <c r="AB28" i="2"/>
  <c r="AA28" i="2"/>
  <c r="Z28" i="2"/>
  <c r="Y28" i="2"/>
  <c r="X28" i="2"/>
  <c r="W28" i="2"/>
  <c r="V28" i="2"/>
  <c r="U28" i="2"/>
  <c r="T28" i="2"/>
  <c r="S28" i="2"/>
  <c r="R28" i="2"/>
  <c r="Q28" i="2"/>
  <c r="P28" i="2"/>
  <c r="O28" i="2"/>
  <c r="N28" i="2"/>
  <c r="M28" i="2"/>
  <c r="L28" i="2"/>
  <c r="K28" i="2"/>
  <c r="J28" i="2"/>
  <c r="I28" i="2"/>
  <c r="H28" i="2"/>
  <c r="G28" i="2"/>
  <c r="F28" i="2"/>
  <c r="E28" i="2"/>
  <c r="D28" i="2"/>
  <c r="C28" i="2"/>
  <c r="B28" i="2"/>
  <c r="BB27" i="2"/>
  <c r="AY27" i="2"/>
  <c r="AX27" i="2"/>
  <c r="AW27" i="2"/>
  <c r="AV27" i="2"/>
  <c r="AU27" i="2"/>
  <c r="AT27" i="2"/>
  <c r="AS27" i="2"/>
  <c r="AR27" i="2"/>
  <c r="AQ27" i="2"/>
  <c r="AP27" i="2"/>
  <c r="AO27" i="2"/>
  <c r="AN27" i="2"/>
  <c r="AM27" i="2"/>
  <c r="AL27" i="2"/>
  <c r="AK27" i="2"/>
  <c r="AJ27" i="2"/>
  <c r="AI27" i="2"/>
  <c r="AH27" i="2"/>
  <c r="AG27" i="2"/>
  <c r="AF27" i="2"/>
  <c r="AE27" i="2"/>
  <c r="AD27" i="2"/>
  <c r="AC27" i="2"/>
  <c r="AB27" i="2"/>
  <c r="AA27" i="2"/>
  <c r="Z27" i="2"/>
  <c r="Y27" i="2"/>
  <c r="X27" i="2"/>
  <c r="W27" i="2"/>
  <c r="V27" i="2"/>
  <c r="U27" i="2"/>
  <c r="T27" i="2"/>
  <c r="S27" i="2"/>
  <c r="R27" i="2"/>
  <c r="Q27" i="2"/>
  <c r="P27" i="2"/>
  <c r="O27" i="2"/>
  <c r="N27" i="2"/>
  <c r="M27" i="2"/>
  <c r="L27" i="2"/>
  <c r="K27" i="2"/>
  <c r="J27" i="2"/>
  <c r="I27" i="2"/>
  <c r="H27" i="2"/>
  <c r="G27" i="2"/>
  <c r="F27" i="2"/>
  <c r="E27" i="2"/>
  <c r="D27" i="2"/>
  <c r="C27" i="2"/>
  <c r="B27" i="2"/>
  <c r="BC25" i="2"/>
  <c r="AY25" i="2"/>
  <c r="AX25" i="2"/>
  <c r="AW25" i="2"/>
  <c r="AV25" i="2"/>
  <c r="AU25" i="2"/>
  <c r="AT25" i="2"/>
  <c r="AS25" i="2"/>
  <c r="AR25" i="2"/>
  <c r="AQ25" i="2"/>
  <c r="AM25" i="2"/>
  <c r="AL25" i="2"/>
  <c r="AK25" i="2"/>
  <c r="AJ25" i="2"/>
  <c r="AI25" i="2"/>
  <c r="AH25" i="2"/>
  <c r="AG25" i="2"/>
  <c r="AF25" i="2"/>
  <c r="AE25" i="2"/>
  <c r="AD25" i="2"/>
  <c r="AC25" i="2"/>
  <c r="AB25" i="2"/>
  <c r="AA25" i="2"/>
  <c r="Z25" i="2"/>
  <c r="Y25" i="2"/>
  <c r="X25" i="2"/>
  <c r="W25" i="2"/>
  <c r="V25" i="2"/>
  <c r="U25" i="2"/>
  <c r="T25" i="2"/>
  <c r="S25" i="2"/>
  <c r="R25" i="2"/>
  <c r="Q25" i="2"/>
  <c r="P25" i="2"/>
  <c r="O25" i="2"/>
  <c r="N25" i="2"/>
  <c r="M25" i="2"/>
  <c r="L25" i="2"/>
  <c r="K25" i="2"/>
  <c r="J25" i="2"/>
  <c r="I25" i="2"/>
  <c r="H25" i="2"/>
  <c r="G25" i="2"/>
  <c r="F25" i="2"/>
  <c r="E25" i="2"/>
  <c r="D25" i="2"/>
  <c r="C25" i="2"/>
  <c r="B25" i="2"/>
  <c r="BB24" i="2"/>
  <c r="AY24" i="2"/>
  <c r="AX24" i="2"/>
  <c r="AW24" i="2"/>
  <c r="AV24" i="2"/>
  <c r="AU24" i="2"/>
  <c r="AT24" i="2"/>
  <c r="AS24" i="2"/>
  <c r="AR24" i="2"/>
  <c r="AQ24" i="2"/>
  <c r="AP24" i="2"/>
  <c r="AO24" i="2"/>
  <c r="AN24" i="2"/>
  <c r="AM24" i="2"/>
  <c r="AL24" i="2"/>
  <c r="AK24" i="2"/>
  <c r="AJ24" i="2"/>
  <c r="AI24" i="2"/>
  <c r="AH24" i="2"/>
  <c r="AG24" i="2"/>
  <c r="AF24" i="2"/>
  <c r="AE24" i="2"/>
  <c r="AD24" i="2"/>
  <c r="AC24" i="2"/>
  <c r="AB24" i="2"/>
  <c r="AA24" i="2"/>
  <c r="Z24" i="2"/>
  <c r="Y24" i="2"/>
  <c r="X24" i="2"/>
  <c r="W24" i="2"/>
  <c r="V24" i="2"/>
  <c r="U24" i="2"/>
  <c r="T24" i="2"/>
  <c r="S24" i="2"/>
  <c r="R24" i="2"/>
  <c r="Q24" i="2"/>
  <c r="P24" i="2"/>
  <c r="O24" i="2"/>
  <c r="N24" i="2"/>
  <c r="M24" i="2"/>
  <c r="L24" i="2"/>
  <c r="K24" i="2"/>
  <c r="J24" i="2"/>
  <c r="I24" i="2"/>
  <c r="H24" i="2"/>
  <c r="G24" i="2"/>
  <c r="F24" i="2"/>
  <c r="E24" i="2"/>
  <c r="D24" i="2"/>
  <c r="C24" i="2"/>
  <c r="B24" i="2"/>
  <c r="AZ23" i="2"/>
  <c r="AY23" i="2"/>
  <c r="AX23" i="2"/>
  <c r="AW23" i="2"/>
  <c r="AV23" i="2"/>
  <c r="AU23" i="2"/>
  <c r="AT23" i="2"/>
  <c r="AS23" i="2"/>
  <c r="AR23" i="2"/>
  <c r="AQ23" i="2"/>
  <c r="AP23" i="2"/>
  <c r="AO23" i="2"/>
  <c r="AN23" i="2"/>
  <c r="AM23" i="2"/>
  <c r="AL23" i="2"/>
  <c r="AK23" i="2"/>
  <c r="AJ23" i="2"/>
  <c r="AI23" i="2"/>
  <c r="AH23" i="2"/>
  <c r="AG23" i="2"/>
  <c r="AF23" i="2"/>
  <c r="AE23" i="2"/>
  <c r="AD23" i="2"/>
  <c r="AC23" i="2"/>
  <c r="AB23" i="2"/>
  <c r="AA23" i="2"/>
  <c r="Z23" i="2"/>
  <c r="Y23" i="2"/>
  <c r="X23" i="2"/>
  <c r="W23" i="2"/>
  <c r="V23" i="2"/>
  <c r="U23" i="2"/>
  <c r="T23" i="2"/>
  <c r="S23" i="2"/>
  <c r="R23" i="2"/>
  <c r="Q23" i="2"/>
  <c r="P23" i="2"/>
  <c r="O23" i="2"/>
  <c r="N23" i="2"/>
  <c r="M23" i="2"/>
  <c r="L23" i="2"/>
  <c r="K23" i="2"/>
  <c r="J23" i="2"/>
  <c r="I23" i="2"/>
  <c r="H23" i="2"/>
  <c r="G23" i="2"/>
  <c r="F23" i="2"/>
  <c r="E23" i="2"/>
  <c r="D23" i="2"/>
  <c r="C23" i="2"/>
  <c r="B23" i="2"/>
  <c r="AZ22" i="2"/>
  <c r="AY22" i="2"/>
  <c r="AX22" i="2"/>
  <c r="AW22" i="2"/>
  <c r="AV22" i="2"/>
  <c r="AU22" i="2"/>
  <c r="AT22" i="2"/>
  <c r="AS22" i="2"/>
  <c r="AR22" i="2"/>
  <c r="AQ22" i="2"/>
  <c r="AP22" i="2"/>
  <c r="AO22" i="2"/>
  <c r="AN22" i="2"/>
  <c r="AM22" i="2"/>
  <c r="AL22" i="2"/>
  <c r="AK22" i="2"/>
  <c r="AJ22" i="2"/>
  <c r="AI22" i="2"/>
  <c r="AH22" i="2"/>
  <c r="AG22" i="2"/>
  <c r="AF22" i="2"/>
  <c r="AE22" i="2"/>
  <c r="AD22" i="2"/>
  <c r="AC22" i="2"/>
  <c r="AB22" i="2"/>
  <c r="AA22" i="2"/>
  <c r="Z22" i="2"/>
  <c r="Y22" i="2"/>
  <c r="X22" i="2"/>
  <c r="W22" i="2"/>
  <c r="V22" i="2"/>
  <c r="U22" i="2"/>
  <c r="T22" i="2"/>
  <c r="S22" i="2"/>
  <c r="R22" i="2"/>
  <c r="Q22" i="2"/>
  <c r="P22" i="2"/>
  <c r="O22" i="2"/>
  <c r="N22" i="2"/>
  <c r="M22" i="2"/>
  <c r="L22" i="2"/>
  <c r="K22" i="2"/>
  <c r="J22" i="2"/>
  <c r="I22" i="2"/>
  <c r="H22" i="2"/>
  <c r="G22" i="2"/>
  <c r="F22" i="2"/>
  <c r="E22" i="2"/>
  <c r="D22" i="2"/>
  <c r="C22" i="2"/>
  <c r="B22" i="2"/>
  <c r="AZ21" i="2"/>
  <c r="AY21" i="2"/>
  <c r="AX21" i="2"/>
  <c r="AW21" i="2"/>
  <c r="AV21" i="2"/>
  <c r="AU21" i="2"/>
  <c r="AT21" i="2"/>
  <c r="AS21" i="2"/>
  <c r="AR21" i="2"/>
  <c r="AQ21" i="2"/>
  <c r="AP21" i="2"/>
  <c r="AO21" i="2"/>
  <c r="AN21" i="2"/>
  <c r="AM21" i="2"/>
  <c r="AL21" i="2"/>
  <c r="AK21" i="2"/>
  <c r="AJ21" i="2"/>
  <c r="AI21" i="2"/>
  <c r="AH21" i="2"/>
  <c r="AG21" i="2"/>
  <c r="AF21" i="2"/>
  <c r="AE21" i="2"/>
  <c r="AD21" i="2"/>
  <c r="AC21" i="2"/>
  <c r="AB21" i="2"/>
  <c r="AA21" i="2"/>
  <c r="Z21" i="2"/>
  <c r="Y21" i="2"/>
  <c r="X21" i="2"/>
  <c r="W21" i="2"/>
  <c r="V21" i="2"/>
  <c r="U21" i="2"/>
  <c r="T21" i="2"/>
  <c r="S21" i="2"/>
  <c r="R21" i="2"/>
  <c r="Q21" i="2"/>
  <c r="P21" i="2"/>
  <c r="O21" i="2"/>
  <c r="N21" i="2"/>
  <c r="M21" i="2"/>
  <c r="L21" i="2"/>
  <c r="K21" i="2"/>
  <c r="J21" i="2"/>
  <c r="I21" i="2"/>
  <c r="H21" i="2"/>
  <c r="G21" i="2"/>
  <c r="F21" i="2"/>
  <c r="E21" i="2"/>
  <c r="D21" i="2"/>
  <c r="C21" i="2"/>
  <c r="B21" i="2"/>
  <c r="AZ20" i="2"/>
  <c r="AX20" i="2"/>
  <c r="AW20" i="2"/>
  <c r="AV20" i="2"/>
  <c r="AU20" i="2"/>
  <c r="AT20" i="2"/>
  <c r="AS20" i="2"/>
  <c r="AR20" i="2"/>
  <c r="AQ20" i="2"/>
  <c r="AP20" i="2"/>
  <c r="AO20" i="2"/>
  <c r="AN20" i="2"/>
  <c r="AM20" i="2"/>
  <c r="AL20" i="2"/>
  <c r="AK20" i="2"/>
  <c r="AJ20" i="2"/>
  <c r="AI20" i="2"/>
  <c r="AH20" i="2"/>
  <c r="AG20" i="2"/>
  <c r="AF20" i="2"/>
  <c r="AE20" i="2"/>
  <c r="AD20" i="2"/>
  <c r="AC20" i="2"/>
  <c r="AB20" i="2"/>
  <c r="AA20" i="2"/>
  <c r="Z20" i="2"/>
  <c r="Y20" i="2"/>
  <c r="X20" i="2"/>
  <c r="W20" i="2"/>
  <c r="V20" i="2"/>
  <c r="U20" i="2"/>
  <c r="T20" i="2"/>
  <c r="S20" i="2"/>
  <c r="R20" i="2"/>
  <c r="Q20" i="2"/>
  <c r="P20" i="2"/>
  <c r="O20" i="2"/>
  <c r="N20" i="2"/>
  <c r="M20" i="2"/>
  <c r="L20" i="2"/>
  <c r="K20" i="2"/>
  <c r="J20" i="2"/>
  <c r="I20" i="2"/>
  <c r="H20" i="2"/>
  <c r="G20" i="2"/>
  <c r="F20" i="2"/>
  <c r="E20" i="2"/>
  <c r="D20" i="2"/>
  <c r="C20" i="2"/>
  <c r="B20" i="2"/>
  <c r="AZ19" i="2"/>
  <c r="AY19" i="2"/>
  <c r="AX19" i="2"/>
  <c r="AW19" i="2"/>
  <c r="AV19" i="2"/>
  <c r="AU19" i="2"/>
  <c r="AT19" i="2"/>
  <c r="AS19" i="2"/>
  <c r="AR19" i="2"/>
  <c r="AQ19" i="2"/>
  <c r="AP19" i="2"/>
  <c r="AO19" i="2"/>
  <c r="AN19" i="2"/>
  <c r="AM19" i="2"/>
  <c r="AL19" i="2"/>
  <c r="AK19" i="2"/>
  <c r="AJ19" i="2"/>
  <c r="AI19" i="2"/>
  <c r="AH19" i="2"/>
  <c r="AG19" i="2"/>
  <c r="AF19" i="2"/>
  <c r="AE19" i="2"/>
  <c r="AD19" i="2"/>
  <c r="AC19" i="2"/>
  <c r="AB19" i="2"/>
  <c r="AA19" i="2"/>
  <c r="Z19" i="2"/>
  <c r="Y19" i="2"/>
  <c r="X19" i="2"/>
  <c r="W19" i="2"/>
  <c r="V19" i="2"/>
  <c r="U19" i="2"/>
  <c r="T19" i="2"/>
  <c r="S19" i="2"/>
  <c r="R19" i="2"/>
  <c r="Q19" i="2"/>
  <c r="P19" i="2"/>
  <c r="O19" i="2"/>
  <c r="N19" i="2"/>
  <c r="M19" i="2"/>
  <c r="L19" i="2"/>
  <c r="K19" i="2"/>
  <c r="J19" i="2"/>
  <c r="I19" i="2"/>
  <c r="H19" i="2"/>
  <c r="G19" i="2"/>
  <c r="F19" i="2"/>
  <c r="E19" i="2"/>
  <c r="D19" i="2"/>
  <c r="C19" i="2"/>
  <c r="B19" i="2"/>
  <c r="AZ18" i="2"/>
  <c r="AY18" i="2"/>
  <c r="AX18" i="2"/>
  <c r="AW18" i="2"/>
  <c r="AV18" i="2"/>
  <c r="AU18" i="2"/>
  <c r="AT18" i="2"/>
  <c r="AS18" i="2"/>
  <c r="AR18" i="2"/>
  <c r="AQ18" i="2"/>
  <c r="AP18" i="2"/>
  <c r="AO18" i="2"/>
  <c r="AN18" i="2"/>
  <c r="AL18" i="2"/>
  <c r="AK18" i="2"/>
  <c r="AJ18" i="2"/>
  <c r="AI18" i="2"/>
  <c r="AH18" i="2"/>
  <c r="AG18" i="2"/>
  <c r="AF18" i="2"/>
  <c r="AE18" i="2"/>
  <c r="AD18" i="2"/>
  <c r="AC18" i="2"/>
  <c r="AB18" i="2"/>
  <c r="AA18" i="2"/>
  <c r="Z18" i="2"/>
  <c r="Y18" i="2"/>
  <c r="X18" i="2"/>
  <c r="W18" i="2"/>
  <c r="V18" i="2"/>
  <c r="U18" i="2"/>
  <c r="T18" i="2"/>
  <c r="S18" i="2"/>
  <c r="R18" i="2"/>
  <c r="Q18" i="2"/>
  <c r="P18" i="2"/>
  <c r="O18" i="2"/>
  <c r="N18" i="2"/>
  <c r="M18" i="2"/>
  <c r="L18" i="2"/>
  <c r="K18" i="2"/>
  <c r="J18" i="2"/>
  <c r="I18" i="2"/>
  <c r="H18" i="2"/>
  <c r="G18" i="2"/>
  <c r="F18" i="2"/>
  <c r="E18" i="2"/>
  <c r="D18" i="2"/>
  <c r="C18" i="2"/>
  <c r="B18" i="2"/>
  <c r="AZ17" i="2"/>
  <c r="AY17" i="2"/>
  <c r="AX17" i="2"/>
  <c r="AW17" i="2"/>
  <c r="AV17" i="2"/>
  <c r="AU17" i="2"/>
  <c r="AT17" i="2"/>
  <c r="AS17" i="2"/>
  <c r="AR17" i="2"/>
  <c r="AQ17" i="2"/>
  <c r="AP17" i="2"/>
  <c r="AO17" i="2"/>
  <c r="AN17" i="2"/>
  <c r="AM17" i="2"/>
  <c r="AL17" i="2"/>
  <c r="AK17" i="2"/>
  <c r="AJ17" i="2"/>
  <c r="AI17" i="2"/>
  <c r="AH17" i="2"/>
  <c r="AG17" i="2"/>
  <c r="AF17" i="2"/>
  <c r="AE17" i="2"/>
  <c r="AD17" i="2"/>
  <c r="AC17" i="2"/>
  <c r="AB17" i="2"/>
  <c r="AA17" i="2"/>
  <c r="Z17" i="2"/>
  <c r="Y17" i="2"/>
  <c r="X17" i="2"/>
  <c r="W17" i="2"/>
  <c r="V17" i="2"/>
  <c r="U17" i="2"/>
  <c r="T17" i="2"/>
  <c r="S17" i="2"/>
  <c r="R17" i="2"/>
  <c r="Q17" i="2"/>
  <c r="P17" i="2"/>
  <c r="O17" i="2"/>
  <c r="N17" i="2"/>
  <c r="M17" i="2"/>
  <c r="L17" i="2"/>
  <c r="K17" i="2"/>
  <c r="J17" i="2"/>
  <c r="I17" i="2"/>
  <c r="H17" i="2"/>
  <c r="G17" i="2"/>
  <c r="F17" i="2"/>
  <c r="E17" i="2"/>
  <c r="D17" i="2"/>
  <c r="C17" i="2"/>
  <c r="B17" i="2"/>
  <c r="AZ16" i="2"/>
  <c r="AY16" i="2"/>
  <c r="AX16" i="2"/>
  <c r="AW16" i="2"/>
  <c r="AV16" i="2"/>
  <c r="AU16" i="2"/>
  <c r="AT16" i="2"/>
  <c r="AS16" i="2"/>
  <c r="AR16" i="2"/>
  <c r="AQ16" i="2"/>
  <c r="AP16" i="2"/>
  <c r="AO16" i="2"/>
  <c r="AN16" i="2"/>
  <c r="AM16" i="2"/>
  <c r="AL16" i="2"/>
  <c r="AK16" i="2"/>
  <c r="AJ16" i="2"/>
  <c r="AI16" i="2"/>
  <c r="AH16" i="2"/>
  <c r="AG16" i="2"/>
  <c r="AF16" i="2"/>
  <c r="AE16" i="2"/>
  <c r="AD16" i="2"/>
  <c r="AC16" i="2"/>
  <c r="AB16" i="2"/>
  <c r="AA16" i="2"/>
  <c r="Z16" i="2"/>
  <c r="Y16" i="2"/>
  <c r="X16" i="2"/>
  <c r="W16" i="2"/>
  <c r="V16" i="2"/>
  <c r="U16" i="2"/>
  <c r="T16" i="2"/>
  <c r="S16" i="2"/>
  <c r="R16" i="2"/>
  <c r="Q16" i="2"/>
  <c r="P16" i="2"/>
  <c r="O16" i="2"/>
  <c r="N16" i="2"/>
  <c r="M16" i="2"/>
  <c r="L16" i="2"/>
  <c r="K16" i="2"/>
  <c r="J16" i="2"/>
  <c r="I16" i="2"/>
  <c r="H16" i="2"/>
  <c r="G16" i="2"/>
  <c r="F16" i="2"/>
  <c r="E16" i="2"/>
  <c r="D16" i="2"/>
  <c r="C16" i="2"/>
  <c r="B16" i="2"/>
  <c r="BC14" i="2"/>
  <c r="AY14" i="2"/>
  <c r="AX14" i="2"/>
  <c r="AW14" i="2"/>
  <c r="AV14" i="2"/>
  <c r="AU14" i="2"/>
  <c r="AT14" i="2"/>
  <c r="AS14" i="2"/>
  <c r="AM14" i="2"/>
  <c r="AA14" i="2"/>
  <c r="X14" i="2"/>
  <c r="BB13" i="2"/>
  <c r="AY13" i="2"/>
  <c r="AX13" i="2"/>
  <c r="AW13" i="2"/>
  <c r="AV13" i="2"/>
  <c r="AU13" i="2"/>
  <c r="AT13" i="2"/>
  <c r="AS13" i="2"/>
  <c r="AR13" i="2"/>
  <c r="AQ13" i="2"/>
  <c r="AP13" i="2"/>
  <c r="AO13" i="2"/>
  <c r="AN13" i="2"/>
  <c r="AM13" i="2"/>
  <c r="AL13" i="2"/>
  <c r="AK13" i="2"/>
  <c r="AJ13" i="2"/>
  <c r="AI13" i="2"/>
  <c r="AH13" i="2"/>
  <c r="AG13" i="2"/>
  <c r="AF13" i="2"/>
  <c r="AE13" i="2"/>
  <c r="AD13" i="2"/>
  <c r="AC13" i="2"/>
  <c r="AB13" i="2"/>
  <c r="AA13" i="2"/>
  <c r="Z13" i="2"/>
  <c r="Y13" i="2"/>
  <c r="X13" i="2"/>
  <c r="W13" i="2"/>
  <c r="V13" i="2"/>
  <c r="U13" i="2"/>
  <c r="T13" i="2"/>
  <c r="S13" i="2"/>
  <c r="R13" i="2"/>
  <c r="Q13" i="2"/>
  <c r="P13" i="2"/>
  <c r="O13" i="2"/>
  <c r="N13" i="2"/>
  <c r="M13" i="2"/>
  <c r="L13" i="2"/>
  <c r="K13" i="2"/>
  <c r="J13" i="2"/>
  <c r="I13" i="2"/>
  <c r="H13" i="2"/>
  <c r="G13" i="2"/>
  <c r="F13" i="2"/>
  <c r="E13" i="2"/>
  <c r="D13" i="2"/>
  <c r="C13" i="2"/>
  <c r="B13" i="2"/>
  <c r="AZ12" i="2"/>
  <c r="AZ11" i="2"/>
  <c r="AZ10" i="2"/>
  <c r="AZ9" i="2"/>
  <c r="AZ8" i="2"/>
  <c r="AZ7" i="2"/>
  <c r="AZ6" i="2"/>
  <c r="AZ5" i="2"/>
  <c r="BA1" i="2"/>
  <c r="AZ1" i="2"/>
  <c r="AY1" i="2"/>
  <c r="AX1" i="2"/>
  <c r="AW1" i="2"/>
  <c r="AV1" i="2"/>
  <c r="AU1" i="2"/>
  <c r="AT1" i="2"/>
  <c r="AS1" i="2"/>
  <c r="AR1" i="2"/>
  <c r="AQ1" i="2"/>
  <c r="AP1" i="2"/>
  <c r="AO1" i="2"/>
  <c r="AN1" i="2"/>
  <c r="AM1" i="2"/>
  <c r="AL1" i="2"/>
  <c r="AK1" i="2"/>
  <c r="AJ1" i="2"/>
  <c r="AI1" i="2"/>
  <c r="AH1" i="2"/>
  <c r="AG1" i="2"/>
  <c r="AF1" i="2"/>
  <c r="AE1" i="2"/>
  <c r="AD1" i="2"/>
  <c r="AC1" i="2"/>
  <c r="AB1" i="2"/>
  <c r="AA1" i="2"/>
  <c r="Z1" i="2"/>
  <c r="Y1" i="2"/>
  <c r="X1" i="2"/>
  <c r="W1" i="2"/>
  <c r="V1" i="2"/>
  <c r="U1" i="2"/>
  <c r="T1" i="2"/>
  <c r="S1" i="2"/>
  <c r="R1" i="2"/>
  <c r="Q1" i="2"/>
  <c r="P1" i="2"/>
  <c r="O1" i="2"/>
  <c r="N1" i="2"/>
  <c r="H62" i="3"/>
  <c r="H61" i="3"/>
  <c r="H60" i="3"/>
  <c r="H59" i="3"/>
  <c r="H58" i="3"/>
  <c r="H57" i="3"/>
  <c r="H56" i="3"/>
  <c r="H55" i="3"/>
  <c r="H54" i="3"/>
  <c r="H40" i="3"/>
  <c r="P20" i="3"/>
  <c r="P19" i="3"/>
  <c r="L19" i="3"/>
  <c r="P18" i="3"/>
  <c r="L18" i="3"/>
  <c r="P17" i="3"/>
  <c r="L17" i="3"/>
  <c r="P16" i="3"/>
  <c r="L16" i="3"/>
  <c r="P15" i="3"/>
  <c r="L15" i="3"/>
  <c r="P14" i="3"/>
  <c r="L14" i="3"/>
  <c r="P13" i="3"/>
  <c r="L13" i="3"/>
  <c r="P12" i="3"/>
  <c r="L12" i="3"/>
  <c r="B25" i="1"/>
  <c r="B24" i="1"/>
  <c r="B23" i="1"/>
  <c r="B22" i="1"/>
  <c r="B21" i="1"/>
  <c r="B20" i="1"/>
  <c r="B19" i="1"/>
  <c r="B18" i="1"/>
  <c r="B17" i="1"/>
  <c r="B15" i="1"/>
  <c r="B14" i="1"/>
  <c r="B11" i="1"/>
  <c r="E10" i="1"/>
  <c r="B10" i="1"/>
  <c r="B9" i="1"/>
  <c r="BC39" i="2" l="1"/>
  <c r="B14" i="5"/>
  <c r="B42" i="2"/>
  <c r="B213" i="2"/>
  <c r="B36" i="2"/>
  <c r="BB31" i="2"/>
  <c r="B228" i="2" l="1"/>
  <c r="BB36" i="2"/>
  <c r="BB37" i="2" s="1"/>
  <c r="B214" i="2"/>
  <c r="B215" i="2"/>
  <c r="B212" i="2"/>
  <c r="B219" i="2"/>
  <c r="BC42" i="2"/>
  <c r="B17" i="5"/>
  <c r="B16" i="1" s="1"/>
  <c r="B220" i="2"/>
  <c r="B37" i="2"/>
  <c r="B205" i="2" s="1"/>
  <c r="B207" i="2" s="1"/>
  <c r="B209" i="2" s="1"/>
  <c r="C206" i="2" l="1"/>
  <c r="C204" i="2"/>
  <c r="B216" i="2"/>
  <c r="B221" i="2"/>
  <c r="B229" i="2"/>
  <c r="B230" i="2" l="1"/>
  <c r="B231" i="2" s="1"/>
  <c r="B227" i="2"/>
  <c r="B222" i="2"/>
  <c r="B223" i="2" s="1"/>
  <c r="C221" i="2" s="1"/>
  <c r="C212" i="2"/>
  <c r="C219" i="2"/>
  <c r="C214" i="2"/>
  <c r="C207" i="2"/>
  <c r="C209" i="2" s="1"/>
  <c r="C222" i="2" l="1"/>
  <c r="C223" i="2" s="1"/>
  <c r="D221" i="2" s="1"/>
  <c r="D222" i="2" s="1"/>
  <c r="D223" i="2" s="1"/>
  <c r="E221" i="2" s="1"/>
  <c r="E222" i="2" s="1"/>
  <c r="E223" i="2" s="1"/>
  <c r="F221" i="2" s="1"/>
  <c r="F222" i="2" s="1"/>
  <c r="F223" i="2" s="1"/>
  <c r="G221" i="2" s="1"/>
  <c r="G222" i="2" s="1"/>
  <c r="G223" i="2" s="1"/>
  <c r="H221" i="2" s="1"/>
  <c r="H222" i="2" s="1"/>
  <c r="H223" i="2" s="1"/>
  <c r="I221" i="2" s="1"/>
  <c r="I222" i="2" s="1"/>
  <c r="I223" i="2" s="1"/>
  <c r="J221" i="2" s="1"/>
  <c r="J222" i="2" s="1"/>
  <c r="J223" i="2" s="1"/>
  <c r="K221" i="2" s="1"/>
  <c r="K222" i="2" s="1"/>
  <c r="K223" i="2" s="1"/>
  <c r="L221" i="2" s="1"/>
  <c r="L222" i="2" s="1"/>
  <c r="L223" i="2" s="1"/>
  <c r="M221" i="2" s="1"/>
  <c r="M222" i="2" s="1"/>
  <c r="M223" i="2" s="1"/>
  <c r="N221" i="2" s="1"/>
  <c r="N222" i="2" s="1"/>
  <c r="N223" i="2" s="1"/>
  <c r="O221" i="2" s="1"/>
  <c r="O222" i="2" s="1"/>
  <c r="O223" i="2" s="1"/>
  <c r="P221" i="2" s="1"/>
  <c r="P222" i="2" s="1"/>
  <c r="P223" i="2" s="1"/>
  <c r="Q221" i="2" s="1"/>
  <c r="Q222" i="2" s="1"/>
  <c r="Q223" i="2" s="1"/>
  <c r="R221" i="2" s="1"/>
  <c r="R222" i="2" s="1"/>
  <c r="R223" i="2" s="1"/>
  <c r="S221" i="2" s="1"/>
  <c r="S222" i="2" s="1"/>
  <c r="S223" i="2" s="1"/>
  <c r="T221" i="2" s="1"/>
  <c r="T222" i="2" s="1"/>
  <c r="T223" i="2" s="1"/>
  <c r="U221" i="2" s="1"/>
  <c r="U222" i="2" s="1"/>
  <c r="U223" i="2" s="1"/>
  <c r="V221" i="2" s="1"/>
  <c r="V222" i="2" s="1"/>
  <c r="V223" i="2" s="1"/>
  <c r="W221" i="2" s="1"/>
  <c r="W222" i="2" s="1"/>
  <c r="W223" i="2" s="1"/>
  <c r="D204" i="2"/>
  <c r="D206" i="2"/>
  <c r="C215" i="2"/>
  <c r="C216" i="2" s="1"/>
  <c r="D214" i="2" l="1"/>
  <c r="D212" i="2"/>
  <c r="D219" i="2"/>
  <c r="D207" i="2"/>
  <c r="D209" i="2" s="1"/>
  <c r="E206" i="2" l="1"/>
  <c r="E204" i="2"/>
  <c r="D215" i="2"/>
  <c r="D216" i="2" s="1"/>
  <c r="E219" i="2" l="1"/>
  <c r="E214" i="2"/>
  <c r="E212" i="2"/>
  <c r="E207" i="2"/>
  <c r="E209" i="2" s="1"/>
  <c r="F206" i="2" l="1"/>
  <c r="F204" i="2"/>
  <c r="E215" i="2"/>
  <c r="E216" i="2" s="1"/>
  <c r="F212" i="2" l="1"/>
  <c r="F214" i="2"/>
  <c r="F219" i="2"/>
  <c r="F207" i="2"/>
  <c r="F209" i="2" s="1"/>
  <c r="G204" i="2" l="1"/>
  <c r="G206" i="2"/>
  <c r="F215" i="2"/>
  <c r="F216" i="2" s="1"/>
  <c r="G214" i="2" l="1"/>
  <c r="G212" i="2"/>
  <c r="G219" i="2"/>
  <c r="G207" i="2"/>
  <c r="G209" i="2" s="1"/>
  <c r="H204" i="2" l="1"/>
  <c r="H206" i="2"/>
  <c r="H207" i="2" s="1"/>
  <c r="H209" i="2" s="1"/>
  <c r="G215" i="2"/>
  <c r="G216" i="2" s="1"/>
  <c r="H219" i="2" l="1"/>
  <c r="H212" i="2"/>
  <c r="H214" i="2"/>
  <c r="H215" i="2" s="1"/>
  <c r="H216" i="2" s="1"/>
  <c r="I206" i="2"/>
  <c r="I207" i="2" s="1"/>
  <c r="I209" i="2" s="1"/>
  <c r="I204" i="2"/>
  <c r="J204" i="2" l="1"/>
  <c r="J206" i="2"/>
  <c r="J207" i="2" s="1"/>
  <c r="J209" i="2" s="1"/>
  <c r="I212" i="2"/>
  <c r="I219" i="2"/>
  <c r="I214" i="2"/>
  <c r="I215" i="2" s="1"/>
  <c r="I216" i="2" s="1"/>
  <c r="J214" i="2" l="1"/>
  <c r="J215" i="2" s="1"/>
  <c r="J216" i="2" s="1"/>
  <c r="J219" i="2"/>
  <c r="J212" i="2"/>
  <c r="K204" i="2"/>
  <c r="K206" i="2"/>
  <c r="K207" i="2" s="1"/>
  <c r="K209" i="2" s="1"/>
  <c r="L204" i="2" l="1"/>
  <c r="L206" i="2"/>
  <c r="L207" i="2" s="1"/>
  <c r="L209" i="2" s="1"/>
  <c r="K212" i="2"/>
  <c r="K219" i="2"/>
  <c r="K214" i="2"/>
  <c r="K215" i="2" s="1"/>
  <c r="K216" i="2" s="1"/>
  <c r="L214" i="2" l="1"/>
  <c r="L215" i="2" s="1"/>
  <c r="L216" i="2" s="1"/>
  <c r="L212" i="2"/>
  <c r="L219" i="2"/>
  <c r="M204" i="2"/>
  <c r="M206" i="2"/>
  <c r="M207" i="2" s="1"/>
  <c r="M209" i="2" s="1"/>
  <c r="N206" i="2" l="1"/>
  <c r="N207" i="2" s="1"/>
  <c r="N209" i="2" s="1"/>
  <c r="N204" i="2"/>
  <c r="M219" i="2"/>
  <c r="M212" i="2"/>
  <c r="M214" i="2"/>
  <c r="M215" i="2" s="1"/>
  <c r="M216" i="2" s="1"/>
  <c r="N212" i="2" l="1"/>
  <c r="N214" i="2"/>
  <c r="N215" i="2" s="1"/>
  <c r="N216" i="2" s="1"/>
  <c r="N219" i="2"/>
  <c r="O204" i="2"/>
  <c r="O206" i="2"/>
  <c r="O207" i="2" s="1"/>
  <c r="O209" i="2" s="1"/>
  <c r="P206" i="2" l="1"/>
  <c r="P207" i="2" s="1"/>
  <c r="P209" i="2" s="1"/>
  <c r="P204" i="2"/>
  <c r="O214" i="2"/>
  <c r="O215" i="2" s="1"/>
  <c r="O216" i="2" s="1"/>
  <c r="O212" i="2"/>
  <c r="O219" i="2"/>
  <c r="P219" i="2" l="1"/>
  <c r="P212" i="2"/>
  <c r="P214" i="2"/>
  <c r="P215" i="2" s="1"/>
  <c r="P216" i="2" s="1"/>
  <c r="Q206" i="2"/>
  <c r="Q207" i="2" s="1"/>
  <c r="Q209" i="2" s="1"/>
  <c r="Q204" i="2"/>
  <c r="R206" i="2" l="1"/>
  <c r="R207" i="2" s="1"/>
  <c r="R209" i="2" s="1"/>
  <c r="R204" i="2"/>
  <c r="Q214" i="2"/>
  <c r="Q215" i="2" s="1"/>
  <c r="Q216" i="2" s="1"/>
  <c r="Q212" i="2"/>
  <c r="Q219" i="2"/>
  <c r="R214" i="2" l="1"/>
  <c r="R215" i="2" s="1"/>
  <c r="R216" i="2" s="1"/>
  <c r="R212" i="2"/>
  <c r="R219" i="2"/>
  <c r="S206" i="2"/>
  <c r="S207" i="2" s="1"/>
  <c r="S209" i="2" s="1"/>
  <c r="S204" i="2"/>
  <c r="T204" i="2" l="1"/>
  <c r="T206" i="2"/>
  <c r="T207" i="2" s="1"/>
  <c r="T209" i="2" s="1"/>
  <c r="S212" i="2"/>
  <c r="S219" i="2"/>
  <c r="S214" i="2"/>
  <c r="S215" i="2" s="1"/>
  <c r="S216" i="2" s="1"/>
  <c r="T214" i="2" l="1"/>
  <c r="T215" i="2" s="1"/>
  <c r="T216" i="2" s="1"/>
  <c r="T212" i="2"/>
  <c r="T219" i="2"/>
  <c r="U206" i="2"/>
  <c r="U207" i="2" s="1"/>
  <c r="U209" i="2" s="1"/>
  <c r="U204" i="2"/>
  <c r="V206" i="2" l="1"/>
  <c r="V207" i="2" s="1"/>
  <c r="V209" i="2" s="1"/>
  <c r="V204" i="2"/>
  <c r="U219" i="2"/>
  <c r="U214" i="2"/>
  <c r="U215" i="2" s="1"/>
  <c r="U216" i="2" s="1"/>
  <c r="U212" i="2"/>
  <c r="W204" i="2" l="1"/>
  <c r="W206" i="2"/>
  <c r="W207" i="2" s="1"/>
  <c r="W209" i="2" s="1"/>
  <c r="X204" i="2" s="1"/>
  <c r="X206" i="2" s="1"/>
  <c r="X207" i="2" s="1"/>
  <c r="X209" i="2" s="1"/>
  <c r="V212" i="2"/>
  <c r="V219" i="2"/>
  <c r="V214" i="2"/>
  <c r="V215" i="2" s="1"/>
  <c r="V216" i="2" s="1"/>
  <c r="W214" i="2" l="1"/>
  <c r="W215" i="2" s="1"/>
  <c r="W216" i="2" s="1"/>
  <c r="W219" i="2"/>
  <c r="W212" i="2"/>
  <c r="Y206" i="2"/>
  <c r="Y207" i="2" s="1"/>
  <c r="Y209" i="2" s="1"/>
  <c r="Y204" i="2"/>
  <c r="Z204" i="2" l="1"/>
  <c r="Z206" i="2"/>
  <c r="Z207" i="2" s="1"/>
  <c r="Z209" i="2" s="1"/>
  <c r="AA204" i="2" s="1"/>
  <c r="AA206" i="2" s="1"/>
  <c r="AA207" i="2" s="1"/>
  <c r="AA209" i="2" s="1"/>
  <c r="X219" i="2"/>
  <c r="X221" i="2" s="1"/>
  <c r="X212" i="2"/>
  <c r="X214" i="2" s="1"/>
  <c r="X215" i="2" s="1"/>
  <c r="X216" i="2" s="1"/>
  <c r="Y212" i="2" l="1"/>
  <c r="Y219" i="2"/>
  <c r="Y214" i="2"/>
  <c r="Y215" i="2" s="1"/>
  <c r="Y216" i="2" s="1"/>
  <c r="X222" i="2"/>
  <c r="X223" i="2" s="1"/>
  <c r="Y221" i="2" s="1"/>
  <c r="Y222" i="2" s="1"/>
  <c r="Y223" i="2" s="1"/>
  <c r="Z221" i="2" s="1"/>
  <c r="Z222" i="2" s="1"/>
  <c r="Z223" i="2" s="1"/>
  <c r="AB204" i="2"/>
  <c r="AB206" i="2"/>
  <c r="AB207" i="2" s="1"/>
  <c r="AB209" i="2" s="1"/>
  <c r="AC206" i="2" l="1"/>
  <c r="AC207" i="2" s="1"/>
  <c r="AC209" i="2" s="1"/>
  <c r="AC204" i="2"/>
  <c r="Z214" i="2"/>
  <c r="Z215" i="2" s="1"/>
  <c r="Z216" i="2" s="1"/>
  <c r="Z219" i="2"/>
  <c r="Z212" i="2"/>
  <c r="AA212" i="2" l="1"/>
  <c r="AA214" i="2" s="1"/>
  <c r="AA215" i="2" s="1"/>
  <c r="AA216" i="2" s="1"/>
  <c r="AA219" i="2"/>
  <c r="AA221" i="2" s="1"/>
  <c r="AD206" i="2"/>
  <c r="AD207" i="2" s="1"/>
  <c r="AD209" i="2" s="1"/>
  <c r="AD204" i="2"/>
  <c r="AB214" i="2" l="1"/>
  <c r="AB215" i="2" s="1"/>
  <c r="AB216" i="2" s="1"/>
  <c r="AB219" i="2"/>
  <c r="AB212" i="2"/>
  <c r="AE204" i="2"/>
  <c r="AE206" i="2"/>
  <c r="AE207" i="2" s="1"/>
  <c r="AE209" i="2" s="1"/>
  <c r="AA222" i="2"/>
  <c r="AA223" i="2" s="1"/>
  <c r="AB221" i="2" s="1"/>
  <c r="AB222" i="2" s="1"/>
  <c r="AB223" i="2" s="1"/>
  <c r="AC221" i="2" s="1"/>
  <c r="AC222" i="2" s="1"/>
  <c r="AC223" i="2" s="1"/>
  <c r="AD221" i="2" s="1"/>
  <c r="AD222" i="2" s="1"/>
  <c r="AD223" i="2" s="1"/>
  <c r="AE221" i="2" s="1"/>
  <c r="AE222" i="2" s="1"/>
  <c r="AE223" i="2" s="1"/>
  <c r="AF221" i="2" s="1"/>
  <c r="AF222" i="2" s="1"/>
  <c r="AF223" i="2" s="1"/>
  <c r="AG221" i="2" s="1"/>
  <c r="AG222" i="2" s="1"/>
  <c r="AG223" i="2" s="1"/>
  <c r="AH221" i="2" s="1"/>
  <c r="AH222" i="2" s="1"/>
  <c r="AH223" i="2" s="1"/>
  <c r="AI221" i="2" s="1"/>
  <c r="AI222" i="2" s="1"/>
  <c r="AI223" i="2" s="1"/>
  <c r="AJ221" i="2" s="1"/>
  <c r="AJ222" i="2" s="1"/>
  <c r="AJ223" i="2" s="1"/>
  <c r="AK221" i="2" s="1"/>
  <c r="AK222" i="2" s="1"/>
  <c r="AK223" i="2" s="1"/>
  <c r="AL221" i="2" s="1"/>
  <c r="AL222" i="2" s="1"/>
  <c r="AL223" i="2" s="1"/>
  <c r="AF206" i="2" l="1"/>
  <c r="AF207" i="2" s="1"/>
  <c r="AF209" i="2" s="1"/>
  <c r="AF204" i="2"/>
  <c r="AC219" i="2"/>
  <c r="AC214" i="2"/>
  <c r="AC215" i="2" s="1"/>
  <c r="AC216" i="2" s="1"/>
  <c r="AC212" i="2"/>
  <c r="AD212" i="2" l="1"/>
  <c r="AD214" i="2"/>
  <c r="AD215" i="2" s="1"/>
  <c r="AD216" i="2" s="1"/>
  <c r="AD219" i="2"/>
  <c r="AG206" i="2"/>
  <c r="AG207" i="2" s="1"/>
  <c r="AG209" i="2" s="1"/>
  <c r="AG204" i="2"/>
  <c r="AH206" i="2" l="1"/>
  <c r="AH207" i="2" s="1"/>
  <c r="AH209" i="2" s="1"/>
  <c r="AH204" i="2"/>
  <c r="AE214" i="2"/>
  <c r="AE215" i="2" s="1"/>
  <c r="AE216" i="2" s="1"/>
  <c r="AE219" i="2"/>
  <c r="AE212" i="2"/>
  <c r="AF219" i="2" l="1"/>
  <c r="AF212" i="2"/>
  <c r="AF214" i="2"/>
  <c r="AF215" i="2" s="1"/>
  <c r="AF216" i="2" s="1"/>
  <c r="AI206" i="2"/>
  <c r="AI207" i="2" s="1"/>
  <c r="AI209" i="2" s="1"/>
  <c r="AI204" i="2"/>
  <c r="AJ204" i="2" l="1"/>
  <c r="AJ206" i="2"/>
  <c r="AJ207" i="2" s="1"/>
  <c r="AJ209" i="2" s="1"/>
  <c r="AG214" i="2"/>
  <c r="AG215" i="2" s="1"/>
  <c r="AG216" i="2" s="1"/>
  <c r="AG212" i="2"/>
  <c r="AG219" i="2"/>
  <c r="AH214" i="2" l="1"/>
  <c r="AH215" i="2" s="1"/>
  <c r="AH216" i="2" s="1"/>
  <c r="AH212" i="2"/>
  <c r="AH219" i="2"/>
  <c r="AK204" i="2"/>
  <c r="AK206" i="2"/>
  <c r="AK207" i="2" s="1"/>
  <c r="AK209" i="2" s="1"/>
  <c r="AL206" i="2" l="1"/>
  <c r="AL207" i="2" s="1"/>
  <c r="AL209" i="2" s="1"/>
  <c r="AM204" i="2" s="1"/>
  <c r="AM206" i="2" s="1"/>
  <c r="AM207" i="2" s="1"/>
  <c r="AM209" i="2" s="1"/>
  <c r="AL204" i="2"/>
  <c r="AI212" i="2"/>
  <c r="AI219" i="2"/>
  <c r="AI214" i="2"/>
  <c r="AI215" i="2" s="1"/>
  <c r="AI216" i="2" s="1"/>
  <c r="AJ214" i="2" l="1"/>
  <c r="AJ215" i="2" s="1"/>
  <c r="AJ216" i="2" s="1"/>
  <c r="AJ219" i="2"/>
  <c r="AJ212" i="2"/>
  <c r="AN204" i="2"/>
  <c r="AN206" i="2"/>
  <c r="AN207" i="2" s="1"/>
  <c r="AN209" i="2" s="1"/>
  <c r="AO206" i="2" l="1"/>
  <c r="AO207" i="2" s="1"/>
  <c r="AO209" i="2" s="1"/>
  <c r="AO204" i="2"/>
  <c r="AK219" i="2"/>
  <c r="AK214" i="2"/>
  <c r="AK215" i="2" s="1"/>
  <c r="AK216" i="2" s="1"/>
  <c r="AK212" i="2"/>
  <c r="AL212" i="2" l="1"/>
  <c r="AL214" i="2"/>
  <c r="AL215" i="2" s="1"/>
  <c r="AL216" i="2" s="1"/>
  <c r="AL219" i="2"/>
  <c r="AP204" i="2"/>
  <c r="AP206" i="2"/>
  <c r="AP207" i="2" s="1"/>
  <c r="AP209" i="2" s="1"/>
  <c r="AQ206" i="2" l="1"/>
  <c r="AQ207" i="2" s="1"/>
  <c r="AQ209" i="2" s="1"/>
  <c r="AQ204" i="2"/>
  <c r="AM212" i="2"/>
  <c r="AM214" i="2" s="1"/>
  <c r="AM215" i="2" s="1"/>
  <c r="AM216" i="2" s="1"/>
  <c r="AM219" i="2"/>
  <c r="AM221" i="2" s="1"/>
  <c r="AM222" i="2" l="1"/>
  <c r="AM223" i="2" s="1"/>
  <c r="AN221" i="2" s="1"/>
  <c r="AN222" i="2" s="1"/>
  <c r="AN223" i="2" s="1"/>
  <c r="AO221" i="2" s="1"/>
  <c r="AO222" i="2" s="1"/>
  <c r="AO223" i="2" s="1"/>
  <c r="AP221" i="2" s="1"/>
  <c r="AP222" i="2" s="1"/>
  <c r="AP223" i="2" s="1"/>
  <c r="AQ221" i="2" s="1"/>
  <c r="AQ222" i="2" s="1"/>
  <c r="AQ223" i="2" s="1"/>
  <c r="AR221" i="2" s="1"/>
  <c r="AR222" i="2" s="1"/>
  <c r="AR223" i="2" s="1"/>
  <c r="AS221" i="2" s="1"/>
  <c r="AS222" i="2" s="1"/>
  <c r="AS223" i="2" s="1"/>
  <c r="AT221" i="2" s="1"/>
  <c r="AT222" i="2" s="1"/>
  <c r="AT223" i="2" s="1"/>
  <c r="AU221" i="2" s="1"/>
  <c r="AU222" i="2" s="1"/>
  <c r="AU223" i="2" s="1"/>
  <c r="AV221" i="2" s="1"/>
  <c r="AV222" i="2" s="1"/>
  <c r="AV223" i="2" s="1"/>
  <c r="AW221" i="2" s="1"/>
  <c r="AW222" i="2" s="1"/>
  <c r="AW223" i="2" s="1"/>
  <c r="AX221" i="2" s="1"/>
  <c r="AX222" i="2" s="1"/>
  <c r="AX223" i="2" s="1"/>
  <c r="AY223" i="2" s="1"/>
  <c r="BA221" i="2"/>
  <c r="C27" i="5" s="1"/>
  <c r="C28" i="5" s="1"/>
  <c r="AN219" i="2"/>
  <c r="AN212" i="2"/>
  <c r="AN214" i="2"/>
  <c r="AN215" i="2" s="1"/>
  <c r="AN216" i="2" s="1"/>
  <c r="AR204" i="2"/>
  <c r="AR206" i="2"/>
  <c r="AR207" i="2" s="1"/>
  <c r="AR209" i="2" s="1"/>
  <c r="AS206" i="2" l="1"/>
  <c r="AS207" i="2" s="1"/>
  <c r="AS209" i="2" s="1"/>
  <c r="AS204" i="2"/>
  <c r="AO212" i="2"/>
  <c r="AO219" i="2"/>
  <c r="AO214" i="2"/>
  <c r="AO215" i="2" s="1"/>
  <c r="AO216" i="2" s="1"/>
  <c r="C29" i="5"/>
  <c r="C30" i="5" s="1"/>
  <c r="C31" i="5" l="1"/>
  <c r="C32" i="5" s="1"/>
  <c r="AP214" i="2"/>
  <c r="AP215" i="2" s="1"/>
  <c r="AP216" i="2" s="1"/>
  <c r="AP219" i="2"/>
  <c r="AP212" i="2"/>
  <c r="AT206" i="2"/>
  <c r="AT207" i="2" s="1"/>
  <c r="AT209" i="2" s="1"/>
  <c r="AT204" i="2"/>
  <c r="C35" i="5" l="1"/>
  <c r="C36" i="5" s="1"/>
  <c r="C40" i="5"/>
  <c r="C42" i="5" s="1"/>
  <c r="H9" i="1" s="1"/>
  <c r="H10" i="1" s="1"/>
  <c r="AU204" i="2"/>
  <c r="AU206" i="2"/>
  <c r="AU207" i="2" s="1"/>
  <c r="AU209" i="2" s="1"/>
  <c r="AQ212" i="2"/>
  <c r="AQ219" i="2"/>
  <c r="AQ214" i="2"/>
  <c r="AQ215" i="2" s="1"/>
  <c r="AQ216" i="2" s="1"/>
  <c r="AR214" i="2" l="1"/>
  <c r="AR215" i="2" s="1"/>
  <c r="AR216" i="2" s="1"/>
  <c r="AR219" i="2"/>
  <c r="AR212" i="2"/>
  <c r="AV206" i="2"/>
  <c r="AV207" i="2" s="1"/>
  <c r="AV209" i="2" s="1"/>
  <c r="AV204" i="2"/>
  <c r="AW206" i="2" l="1"/>
  <c r="AW207" i="2" s="1"/>
  <c r="AW209" i="2" s="1"/>
  <c r="AW204" i="2"/>
  <c r="AS219" i="2"/>
  <c r="AS214" i="2"/>
  <c r="AS215" i="2" s="1"/>
  <c r="AS216" i="2" s="1"/>
  <c r="AS212" i="2"/>
  <c r="AT212" i="2" l="1"/>
  <c r="AT214" i="2"/>
  <c r="AT215" i="2" s="1"/>
  <c r="AT216" i="2" s="1"/>
  <c r="AT219" i="2"/>
  <c r="AX206" i="2"/>
  <c r="AX204" i="2"/>
  <c r="AX207" i="2" l="1"/>
  <c r="AX209" i="2" s="1"/>
  <c r="BB206" i="2"/>
  <c r="AU214" i="2"/>
  <c r="AU215" i="2" s="1"/>
  <c r="AU216" i="2" s="1"/>
  <c r="AU212" i="2"/>
  <c r="AU219" i="2"/>
  <c r="AV219" i="2" l="1"/>
  <c r="AV212" i="2"/>
  <c r="AV214" i="2"/>
  <c r="AV215" i="2" s="1"/>
  <c r="AV216" i="2" s="1"/>
  <c r="AY209" i="2"/>
  <c r="AY204" i="2"/>
  <c r="AW219" i="2" l="1"/>
  <c r="AW212" i="2"/>
  <c r="AW214" i="2"/>
  <c r="AW215" i="2" s="1"/>
  <c r="AW216" i="2" s="1"/>
  <c r="AX214" i="2" l="1"/>
  <c r="AX212" i="2"/>
  <c r="AX219" i="2"/>
  <c r="AX215" i="2" l="1"/>
  <c r="AX216" i="2" s="1"/>
  <c r="BA214" i="2"/>
  <c r="BB214" i="2"/>
  <c r="B27" i="5" s="1"/>
  <c r="B26" i="1" l="1"/>
  <c r="B27" i="1" s="1"/>
  <c r="B28" i="5"/>
  <c r="B29" i="5" s="1"/>
  <c r="AY212" i="2"/>
  <c r="AY219" i="2"/>
  <c r="AY216" i="2"/>
  <c r="B33" i="5" l="1"/>
  <c r="E9" i="1"/>
  <c r="B31" i="5"/>
</calcChain>
</file>

<file path=xl/sharedStrings.xml><?xml version="1.0" encoding="utf-8"?>
<sst xmlns="http://schemas.openxmlformats.org/spreadsheetml/2006/main" count="317" uniqueCount="221">
  <si>
    <t>Detailed Cash flow</t>
  </si>
  <si>
    <t xml:space="preserve">  </t>
  </si>
  <si>
    <t>Phase 1 - Acquisition Costs</t>
  </si>
  <si>
    <t xml:space="preserve">  Residualized Price</t>
  </si>
  <si>
    <t xml:space="preserve">  Stamp Duty (Freeport Exemption)</t>
  </si>
  <si>
    <t xml:space="preserve">  Agent Fee</t>
  </si>
  <si>
    <t xml:space="preserve">  Legal Fee</t>
  </si>
  <si>
    <t xml:space="preserve">  1.1. DCO Application</t>
  </si>
  <si>
    <t>Phase 2 - Construction Costs</t>
  </si>
  <si>
    <t xml:space="preserve">  1.2. Discharge of Conditions</t>
  </si>
  <si>
    <t xml:space="preserve">  1.3. s.106 Contributions</t>
  </si>
  <si>
    <t xml:space="preserve">  1.4. s.278 / Bonds / Commuted Sums</t>
  </si>
  <si>
    <t xml:space="preserve">  2.1. Earthworks &amp; Highways</t>
  </si>
  <si>
    <t xml:space="preserve">  2.2. New Utilities</t>
  </si>
  <si>
    <t xml:space="preserve">  2.3. Utility Diversions</t>
  </si>
  <si>
    <t xml:space="preserve">  2.4. Other Infra - Enabling Works</t>
  </si>
  <si>
    <t xml:space="preserve">  2.5. Construction Phase Consultants</t>
  </si>
  <si>
    <t xml:space="preserve">  3.1. Other Land Costs</t>
  </si>
  <si>
    <t xml:space="preserve">  Infra &amp; Utility Contingency</t>
  </si>
  <si>
    <t xml:space="preserve">  Contingency</t>
  </si>
  <si>
    <t xml:space="preserve">  Marketing</t>
  </si>
  <si>
    <t xml:space="preserve">  Leasing Agent Fee</t>
  </si>
  <si>
    <t xml:space="preserve">  Leasing Legal Fee</t>
  </si>
  <si>
    <t>Total Revenue</t>
  </si>
  <si>
    <t>Adjusted Revenue</t>
  </si>
  <si>
    <t>Total Disposal Costs</t>
  </si>
  <si>
    <t>Purchaser's Costs</t>
  </si>
  <si>
    <t>Adjusted Purchaser's Costs</t>
  </si>
  <si>
    <t>Size</t>
  </si>
  <si>
    <t>Unit 1</t>
  </si>
  <si>
    <t>Unit 2</t>
  </si>
  <si>
    <t>Unit 4</t>
  </si>
  <si>
    <t>Unit 3B</t>
  </si>
  <si>
    <t>Acquisition Legal Costs</t>
  </si>
  <si>
    <t>DCO Application</t>
  </si>
  <si>
    <t>Planning Discharges</t>
  </si>
  <si>
    <t>Infra and Utility Contingency</t>
  </si>
  <si>
    <t>Contingency</t>
  </si>
  <si>
    <t>Discharge of conditions</t>
  </si>
  <si>
    <t>S106</t>
  </si>
  <si>
    <t>s278</t>
  </si>
  <si>
    <t>Earthworks and Highways</t>
  </si>
  <si>
    <t>New Utilities</t>
  </si>
  <si>
    <t>Utility Diversion</t>
  </si>
  <si>
    <t>Other Infra enabling works</t>
  </si>
  <si>
    <t>Other Land Costs</t>
  </si>
  <si>
    <t>Construction Phase Consultants</t>
  </si>
  <si>
    <t>Project manager</t>
  </si>
  <si>
    <t>Marketing</t>
  </si>
  <si>
    <t>Unit 3A</t>
  </si>
  <si>
    <t>Leasing Agent</t>
  </si>
  <si>
    <t>Leasing Legal</t>
  </si>
  <si>
    <t>Sales Agent</t>
  </si>
  <si>
    <t>Sales Legal</t>
  </si>
  <si>
    <t>Finance</t>
  </si>
  <si>
    <t>Adjusted Sales and Legal Costs</t>
  </si>
  <si>
    <t>Adjusted DCO Fee</t>
  </si>
  <si>
    <t>Line Totals</t>
  </si>
  <si>
    <t>Totals</t>
  </si>
  <si>
    <t>Adjusted Totals</t>
  </si>
  <si>
    <t>Unit 1 Project Manager</t>
  </si>
  <si>
    <t>Unit 2 Project Manager</t>
  </si>
  <si>
    <t>Unit 3A Project Manager</t>
  </si>
  <si>
    <t>Unit 3B Project Manager</t>
  </si>
  <si>
    <t>Adjusted</t>
  </si>
  <si>
    <t>Project Manager</t>
  </si>
  <si>
    <t>Total</t>
  </si>
  <si>
    <t>Adjusted Total</t>
  </si>
  <si>
    <t>Adjusted Marketing</t>
  </si>
  <si>
    <t>Adjusted Legal Fee</t>
  </si>
  <si>
    <t>Total Agent Fee</t>
  </si>
  <si>
    <t>Rent</t>
  </si>
  <si>
    <t>Yield</t>
  </si>
  <si>
    <t>Adjusted letting Agent Fee</t>
  </si>
  <si>
    <t>Total Purchaser's Costs</t>
  </si>
  <si>
    <t>Total Acquisition Costs</t>
  </si>
  <si>
    <t>Agent Fee</t>
  </si>
  <si>
    <t>Legal Fee</t>
  </si>
  <si>
    <t>Total Marketing Fee</t>
  </si>
  <si>
    <t>Total Legal Fee</t>
  </si>
  <si>
    <t>Land Value</t>
  </si>
  <si>
    <t>Revenue</t>
  </si>
  <si>
    <t>Purchaser's costs</t>
  </si>
  <si>
    <t>Sales Fees</t>
  </si>
  <si>
    <t>DCO Fee</t>
  </si>
  <si>
    <t>Unit 2 Discharge of Planning Conditions</t>
  </si>
  <si>
    <t>Unit 3A Discharge of Planning Conditions</t>
  </si>
  <si>
    <t>Adjusted Discharge of Planning  Conditions</t>
  </si>
  <si>
    <t>Construction Costs and contingency</t>
  </si>
  <si>
    <t>Total Costs</t>
  </si>
  <si>
    <t>Infrastucture Costs</t>
  </si>
  <si>
    <t>Agent and Legal</t>
  </si>
  <si>
    <t>Years Deferred</t>
  </si>
  <si>
    <t>Profit Net Land</t>
  </si>
  <si>
    <t>REVENUE</t>
  </si>
  <si>
    <t>COSTS</t>
  </si>
  <si>
    <t>Marketing Unit 1</t>
  </si>
  <si>
    <t>Marketing Unit 2</t>
  </si>
  <si>
    <t>Marketing Unit 4</t>
  </si>
  <si>
    <t>Marketing Unit 3A</t>
  </si>
  <si>
    <t>Marketing Unit 3B</t>
  </si>
  <si>
    <t>SEGRO</t>
  </si>
  <si>
    <t>TEST</t>
  </si>
  <si>
    <t>Units</t>
  </si>
  <si>
    <t>Description</t>
  </si>
  <si>
    <t>Acquisition Agent Costs</t>
  </si>
  <si>
    <t xml:space="preserve">Amount left over </t>
  </si>
  <si>
    <t>Finance allowance</t>
  </si>
  <si>
    <t>Profit</t>
  </si>
  <si>
    <t>Calcs for Land Value</t>
  </si>
  <si>
    <t>Calcs for Profit</t>
  </si>
  <si>
    <t>Calculated Profit</t>
  </si>
  <si>
    <t xml:space="preserve">DWD Property and Planning Limited </t>
  </si>
  <si>
    <t>Unit 5A</t>
  </si>
  <si>
    <t>Unit 5B</t>
  </si>
  <si>
    <t>Unit 6</t>
  </si>
  <si>
    <t>Marketing Unit 5A</t>
  </si>
  <si>
    <t>Marketing Unit 5B</t>
  </si>
  <si>
    <t>Marketing Unit 6</t>
  </si>
  <si>
    <t>Fixed Land Value for Non Aldridge Land</t>
  </si>
  <si>
    <t>Fixed Land Value for Aldridge Land</t>
  </si>
  <si>
    <t>Unit 5A Revenue</t>
  </si>
  <si>
    <t>Unit 4 Revenue</t>
  </si>
  <si>
    <t>Unit 6 Revenue</t>
  </si>
  <si>
    <t>Unit 1 Revenue</t>
  </si>
  <si>
    <t>Unit 2 Revenue</t>
  </si>
  <si>
    <t>Unit 3A Revenue</t>
  </si>
  <si>
    <t>Unit 3B Revenue</t>
  </si>
  <si>
    <t>Unit 5B Revenue</t>
  </si>
  <si>
    <t>Unit 5A Purchasers Costs</t>
  </si>
  <si>
    <t>Unit 5B Purchasers Costs</t>
  </si>
  <si>
    <t>Unit 6 Purchasers Costs</t>
  </si>
  <si>
    <t>Units 1 Purchasers Costs</t>
  </si>
  <si>
    <t>Unit 2 Purchasers Costs</t>
  </si>
  <si>
    <t>Unit 4 Purchasers Costs</t>
  </si>
  <si>
    <t>Unit 3A Purchasers Costs</t>
  </si>
  <si>
    <t>Unit 3B Purchasers Costs</t>
  </si>
  <si>
    <t>Unit 5A Discharge of Planning Conditions</t>
  </si>
  <si>
    <t>Unit 5B Discharge of Planning Conditions</t>
  </si>
  <si>
    <t>Unit 6 Discharge of Planning Conditions</t>
  </si>
  <si>
    <t>Unit 1 Discharge of Planning Conditions</t>
  </si>
  <si>
    <t>Unit 4 Discharge of Planning Conditions</t>
  </si>
  <si>
    <t>Unit 3B Discharge of Planning Conditions</t>
  </si>
  <si>
    <t>Construction Unit 5A</t>
  </si>
  <si>
    <t>Construction Unit 5B</t>
  </si>
  <si>
    <t>Construction Unit 6</t>
  </si>
  <si>
    <t>Construction Unit 1</t>
  </si>
  <si>
    <t>Construction Unit 2</t>
  </si>
  <si>
    <t>Construction Unit 4</t>
  </si>
  <si>
    <t>Construction Unit 3A</t>
  </si>
  <si>
    <t>Construction Unit 3B</t>
  </si>
  <si>
    <t>Unit 5A Project Manager</t>
  </si>
  <si>
    <t>Unit 5B Project Manager</t>
  </si>
  <si>
    <t>Unit 6 Project Manager</t>
  </si>
  <si>
    <t>Unit 4 Projetc Manager</t>
  </si>
  <si>
    <t>Unit 5A - Marketing/Leasing</t>
  </si>
  <si>
    <t>Unit 5B - Marketing/Leasing</t>
  </si>
  <si>
    <t>Unit 6 - Marketing/Leasing</t>
  </si>
  <si>
    <t>Unit 1 - Marketing/Leasing</t>
  </si>
  <si>
    <t>Unit 2 - Marketing/Leasing</t>
  </si>
  <si>
    <t>Unit 4 - Marketing/Leasing</t>
  </si>
  <si>
    <t>Unit 3A - Marketing/Leasing</t>
  </si>
  <si>
    <t>Unit 3B - Marketing/Leasing</t>
  </si>
  <si>
    <t>Aldridge</t>
  </si>
  <si>
    <t>Other Fixed</t>
  </si>
  <si>
    <t>North</t>
  </si>
  <si>
    <t>Prologis/MAG Land</t>
  </si>
  <si>
    <t>Fixed Aldridge</t>
  </si>
  <si>
    <t>Fixed SEGRO</t>
  </si>
  <si>
    <t>Fixed Land Value Misc</t>
  </si>
  <si>
    <t>Fixed Land Value South</t>
  </si>
  <si>
    <t xml:space="preserve">Prologis/MAG </t>
  </si>
  <si>
    <t>EMG2 WHOLE SCHEME - Testing Scheme Profitability Against Value of Prologis/MAG Land</t>
  </si>
  <si>
    <t>SEGRO Numbers</t>
  </si>
  <si>
    <t>Test Numbers</t>
  </si>
  <si>
    <t>Net Revenue</t>
  </si>
  <si>
    <t>SEGRO (Highway Land)</t>
  </si>
  <si>
    <t>Aldridge Land</t>
  </si>
  <si>
    <t>Agent and Legal Fees</t>
  </si>
  <si>
    <t>Discharges</t>
  </si>
  <si>
    <t>Construction and Contingency</t>
  </si>
  <si>
    <t>Sales Agent and Legal</t>
  </si>
  <si>
    <t>Amount for Profit and Land</t>
  </si>
  <si>
    <t>Capital Unit Values</t>
  </si>
  <si>
    <t>Leasing Legal fees</t>
  </si>
  <si>
    <t>Leasing Agent fees</t>
  </si>
  <si>
    <t>Additional Costs and Contingency</t>
  </si>
  <si>
    <t>CALCULATE PROLOGIS/MAG LAND VALUE AT ASSUMED PROFIT (% Cost)</t>
  </si>
  <si>
    <t>CALCULATE PROFIT AT ASSUMED LAND VALUE (per acre) FOR PROLOGIS/MAG LAND</t>
  </si>
  <si>
    <t>Appraisal Summary After Adjustments</t>
  </si>
  <si>
    <t>Non PROLOGIS/MAG LAND VALUES</t>
  </si>
  <si>
    <t>Test Rent psf</t>
  </si>
  <si>
    <t>Test Yield</t>
  </si>
  <si>
    <t xml:space="preserve">Test Years Deferred </t>
  </si>
  <si>
    <t>Test Capital Value</t>
  </si>
  <si>
    <t>Entries that can be changed to test outcomes</t>
  </si>
  <si>
    <t>=</t>
  </si>
  <si>
    <t>Test Price per acre</t>
  </si>
  <si>
    <t>PROLOGIS COMMENTS RE LAND VALUE AND PROFIT</t>
  </si>
  <si>
    <t>SEGRO COMMENTS RE LAND VALUE AND PROFIT</t>
  </si>
  <si>
    <t>Test Profit</t>
  </si>
  <si>
    <t>Figures from Mr Cottage's Evidence DCO 4.5</t>
  </si>
  <si>
    <t>MR ROBERTS' INTRODUCTION</t>
  </si>
  <si>
    <t>MR COTTAGE'S INTRODUCTION</t>
  </si>
  <si>
    <r>
      <rPr>
        <b/>
        <sz val="11"/>
        <color theme="1"/>
        <rFont val="Calibri"/>
        <family val="2"/>
        <scheme val="minor"/>
      </rPr>
      <t>Mr Cottage</t>
    </r>
    <r>
      <rPr>
        <sz val="11"/>
        <color theme="1"/>
        <rFont val="Calibri"/>
        <family val="2"/>
        <scheme val="minor"/>
      </rPr>
      <t xml:space="preserve"> says:  I agree that the value of £225,000 per acre for the Aldridge Land should be adopted as a constant as this is the price the Applicant has agreed to pay for that land.</t>
    </r>
  </si>
  <si>
    <r>
      <rPr>
        <b/>
        <sz val="11"/>
        <color theme="1"/>
        <rFont val="Calibri"/>
        <family val="2"/>
        <scheme val="minor"/>
      </rPr>
      <t>Mr Cottage</t>
    </r>
    <r>
      <rPr>
        <sz val="11"/>
        <color theme="1"/>
        <rFont val="Calibri"/>
        <family val="2"/>
        <scheme val="minor"/>
      </rPr>
      <t xml:space="preserve"> says:  As I have previously noted, only a very minor improvement in income from the DCO Scheme would materially outweigh the cost risks Mr Roberts draws attention to in his report.  I agree with Mr Roberts that rents could increase and yields improve (reduce).  I would encourage the ExP to increase the base rents from my appraisal by a small amount (say 25 p per sq.ft) and reduce the yields slightly (by say up to 0.25%) to see what impact that has on viability.                                                                                                                                                                                                 The net zero campus/HQ will have the same base specification as other buildings developed for the DCO Scheme,  with adjustments made to reflect the occupier's specific design and specification requirements.   Construction costs will be adjusted as the details become known and a rent that takes account of the design and specification upgrade will also be agreed.  As increased construction costs will be funded through increased rent, no adjustments are currently required to my appraisal.</t>
    </r>
  </si>
  <si>
    <r>
      <rPr>
        <b/>
        <sz val="11"/>
        <color theme="1"/>
        <rFont val="Calibri"/>
        <family val="2"/>
        <scheme val="minor"/>
      </rPr>
      <t xml:space="preserve">Mr Cottage </t>
    </r>
    <r>
      <rPr>
        <sz val="11"/>
        <color theme="1"/>
        <rFont val="Calibri"/>
        <family val="2"/>
        <scheme val="minor"/>
      </rPr>
      <t xml:space="preserve">Says:  I note that Mr Roberts is reserving his position in respect of the other inputs in my DCO 4.5 appraisal and may amend these in due course.  However, if he does make any amendments, for his viability analysis to be credible and impartial, he will need to consider the impact of both increases and decreases in input values.                                                                                                                                                      </t>
    </r>
  </si>
  <si>
    <t>Total costs net of land, land price, acquistion costs, profit on additional costs and finance</t>
  </si>
  <si>
    <t>Surplus</t>
  </si>
  <si>
    <t>Finance on everything except land and acquisition fees</t>
  </si>
  <si>
    <t>Profit on Surplus</t>
  </si>
  <si>
    <t>Period Hold Land (yrs) allowing for timing of receipts and payments</t>
  </si>
  <si>
    <t>Land and Acquisition costs</t>
  </si>
  <si>
    <r>
      <rPr>
        <b/>
        <sz val="11"/>
        <color theme="1"/>
        <rFont val="Calibri"/>
        <family val="2"/>
        <scheme val="minor"/>
      </rPr>
      <t>Mr Roberts</t>
    </r>
    <r>
      <rPr>
        <sz val="11"/>
        <color theme="1"/>
        <rFont val="Calibri"/>
        <family val="2"/>
        <scheme val="minor"/>
      </rPr>
      <t xml:space="preserve"> says: I have reserved my position in respect of these matters pending receipt of Mr Cottage's Response to my Report dated 28 April 2026. 
I have no issue in considering increase and decreases in input values. This includes the increased cost to SEGRO of acquiring the Prologis/MAG land which would arise if Mr Cottage was correct with his assertion that values will increase disproportionately to costs. </t>
    </r>
  </si>
  <si>
    <t xml:space="preserve">The purpose of Document DCO 4.5 was to provide, in simple terms, a high-level demonstration of why the DCO Scheme is viable and why the DCO Scheme without compulsory purchase powers over the Prologis Land is not.  DCO 4.5 contained just one, high-level and conservative, illustration of how the DCO Scheme can be shown to be viable.
                                                                                                                                                                                                   However, as with all development appraisals, it is possible (and indeed likely) that the various income and cost inputs that are adopted may vary, and given the nature of such appraisals, relatively small adjustments can sometimes have a significant impact on value or viability.  Therefore, the viability of a development can only properly be considered having regard to the potential for a number of input variations (both upwards and downwards) through the use of risk analysis, including sensitivity analysis.   Assuming all inputs are rigidly fixed and simply considering the potential of one or two costs to potentially increase in isolation, in the way Mr Roberts does, can be misleading and is not a balanced way to undertake a viability analysis.
It is also important to place potential income and cost variations in context.  With a large development, such as the DCO Scheme, where the GDV is over £500 million and development costs are estimated at in excess of £400 million, a cost variation of, say £10 - £20 million, while on the face of it a large sum, may not be materially significant in terms of scheme viability, amounting to only 2.5 – 5% of overall costs.  Particularly where there is clear potential to either improve income or reduce other costs.                                                                                                                                                  
</t>
  </si>
  <si>
    <t>Mr Cottage's  comments are:   
The two increased cost risks which Mr Roberts argues makes the DCO Scheme unviable, producing a profit of less than 15%, are the cost of acquiring the Prologis/MAG Land  and the cost associated with undertaking the DCO Scheme Highways Works.   He doesn’t refer to any other possible cost risks that might make the DCO Scheme unviable in his report.  The ExP will see through use of this spreadsheet that a only a very modest increase in income (in the form of increased rents and reduced yields), something both Mr Roberts and I agree is likely to be achievable, easily outweighs Mr Roberts' two cost risks and produce a viable level of profit.
To put Mr Roberts' cost risks further in context, I noted in Document DCO 4.5 that while my residual appraisal assumed a sale of the DCO Scheme within 12 months of practical completion for illustrative purposes, in reality the circa £7 million of “notional” disposal fees included in the appraisal will not be incurred by the Applicant.   On its own, this saving largely counters Mr Roberts allegation that the DCO Scheme would be unviable if the Applicant had to pay his "theoretical residual value" of £31.25 million for the Prologis/MAG Land (see para 3.10 2) of Mr Roberts' report).  The ExP will see this if it reduces "Sales Agent" and "Sales Legal" values to nil in the "Individual Inputs" tab and changes the "Test Price per acre" in the box above to £306,373 pa (producing a total value for the Prologis/MAG Land of circa £31.25 million).                                                                                             While Mr Roberts suggests that he actually values the Prologis/MAG Land at more than £31.25 million, he provides no other valuation, nor does he provide any independent assessment of the DCO Scheme's viability.  This is likely to be because the only way he could justify a higher value for the Prologis/MAG Land would be to assume more favourable rents and yields.  However, this would also increase the viability of the DCO Scheme, rather than decrease it, as the assumption of higher rents and sales values would equally have to apply to both the DCO Scheme and the Prologis Scheme.  The increased value this would generate for the DCO Scheme would outweigh any increased price that would have to be paid for the Prologis/MAG Land.  The EXP will be able to test this using this spreadsheet.
The fact that Mr Roberts’ position on the DCO Scheme’s viability is misconceived isn’t only evidenced by a proper consideration of the DCO’s viability through sensitivity analysis.  His assertion that the Applicant cannot afford to offer more than £225,000 per acre (circa £22.9 million) for the Prologis/MAG Land ignores real world events.  The Applicant has already offered more than £31.25 million for the Prologis /MAG Land in total (prior to Prologis’ involvement/acquisition), and so is clearly not limited to paying a price of circa £22.9 million.</t>
  </si>
  <si>
    <r>
      <t xml:space="preserve">Mr Roberts has been provided with the Argus Model that was relied upon by Mr Cottage in producing Appendix F of his Report (Document DCO 4.5) and sought to convert it to an Excel workbook.  
As requested by the ExP, this spreadsheet replicates, as far as is technically possible, that model but in Excel form. However, it should be pointed out that Argus is a highly sophisticated industry model which is only available on payment of a significant subscription fee. As such, this Excel model does not have the full functionality of Argus.
</t>
    </r>
    <r>
      <rPr>
        <b/>
        <sz val="11"/>
        <rFont val="Calibri"/>
        <family val="2"/>
        <scheme val="minor"/>
      </rPr>
      <t xml:space="preserve">
In addition, the rounding of numbers within the calculations can impact on the end results although they are within reasonable tolerance of the results that would be generated through the Argus Model.
It should be noted </t>
    </r>
    <r>
      <rPr>
        <b/>
        <sz val="11"/>
        <color theme="1"/>
        <rFont val="Calibri"/>
        <family val="2"/>
        <scheme val="minor"/>
      </rPr>
      <t>that the phasing</t>
    </r>
    <r>
      <rPr>
        <b/>
        <sz val="11"/>
        <rFont val="Calibri"/>
        <family val="2"/>
        <scheme val="minor"/>
      </rPr>
      <t xml:space="preserve">/timing of development can have an impact on viability and Argus has a facility where such phasing/timing and spreading of costs and revenues can be easily altered. Whilst it is, in theory, possible to make similar amendments in this Excel spreadsheet it would be a time-consuming task as each input would have to be entered manually. However, this is the only drawback. 
With the exception of the phasing, all other inputs can be easily amended as follows:
</t>
    </r>
    <r>
      <rPr>
        <b/>
        <sz val="11"/>
        <color theme="1"/>
        <rFont val="Calibri"/>
        <family val="2"/>
        <scheme val="minor"/>
      </rPr>
      <t xml:space="preserve">
The Tab denoted "Individual Inputs" allows the ExP to change any entries that are coloured</t>
    </r>
    <r>
      <rPr>
        <b/>
        <u/>
        <sz val="16"/>
        <color theme="1"/>
        <rFont val="Calibri"/>
        <family val="2"/>
        <scheme val="minor"/>
      </rPr>
      <t xml:space="preserve"> </t>
    </r>
    <r>
      <rPr>
        <b/>
        <u/>
        <sz val="16"/>
        <color theme="5" tint="0.39997558519241921"/>
        <rFont val="Calibri"/>
        <family val="2"/>
        <scheme val="minor"/>
      </rPr>
      <t>[ORANGE]</t>
    </r>
    <r>
      <rPr>
        <b/>
        <sz val="11"/>
        <color theme="1"/>
        <rFont val="Calibri"/>
        <family val="2"/>
        <scheme val="minor"/>
      </rPr>
      <t>. The original numbers adopted by Mr Cottage in his Report (Document 4.5) are coloured</t>
    </r>
    <r>
      <rPr>
        <b/>
        <sz val="11"/>
        <color theme="7" tint="0.39997558519241921"/>
        <rFont val="Calibri"/>
        <family val="2"/>
        <scheme val="minor"/>
      </rPr>
      <t xml:space="preserve"> </t>
    </r>
    <r>
      <rPr>
        <b/>
        <u/>
        <sz val="16"/>
        <color theme="7" tint="0.39997558519241921"/>
        <rFont val="Calibri"/>
        <family val="2"/>
        <scheme val="minor"/>
      </rPr>
      <t>[GOLD]</t>
    </r>
    <r>
      <rPr>
        <b/>
        <sz val="11"/>
        <color theme="1"/>
        <rFont val="Calibri"/>
        <family val="2"/>
        <scheme val="minor"/>
      </rPr>
      <t xml:space="preserve"> for reference and comparison.
Having changed the Individual Inputs, the ExP can click on the Tab denoted "Profit and Land Value" to test the impact of those amendments on the target land value and profit. In this regard, if the ExP enters a land value, the model will calculate the resultant developer's profit.   Alternatively, if the ExP wishes to assess what the minimum land value would need to be to generate a certain level of profit, the ExP can enter a land value on a per acre basis, and the model will generate that value. 
The ExP can view formulas by selecting "Formulas" from the ribbon at the top of the page, and clicking on "Show Formulas" within the "Formula Auditing" section.
 </t>
    </r>
  </si>
  <si>
    <r>
      <rPr>
        <b/>
        <sz val="11"/>
        <color theme="1"/>
        <rFont val="Calibri"/>
        <family val="2"/>
        <scheme val="minor"/>
      </rPr>
      <t>Mr Roberts says</t>
    </r>
    <r>
      <rPr>
        <sz val="11"/>
        <color theme="1"/>
        <rFont val="Calibri"/>
        <family val="2"/>
        <scheme val="minor"/>
      </rPr>
      <t xml:space="preserve">: It is potentially the case that rents could increase and yields improve. However, the same would apply to the Prologis scheme hence, as the viability of this scheme improves so the viability of the Prologis/MAG scheme also improve further.  This means that the Prologis/MAG would further increase thereby increasing the cost to the SEGRO scheme of acquiring the Prologis/MAG land. 
The same points also apply to the development of the land south of Hyams Lane which Mr Cottage claims is unviable. In effect, the more he increases values relative to cost in resepct of the main scheme, the more he will have to accept that the value of the Prologis/MAG land will increase thereby negating his apparant increase in profitability, and the more viable the development of the land south of Hyams Lane in isolation becomes even before the cost of acquiring that land is taken into account. 
Overall, any increase in viability by adjusting the inputs is countered by the parallel increase in the viability of both the Prologis/MAG scheme and the independent development of the land south of Hyams Lane. Mr Cottage's argument is therefore misleading.
Unit 1 has been designated by SEGRO as comprising the Net Zero Campus/HQ as referred to in the S35 Direction. However, it has been valued and costed by SEGRO on the basis of a large industrial warehouse with no particularly distinguishing features. This element warrants further consideration as it would impact on value and therefore viability. 
I will address these issues further in my response to Mr Cottage's latest evidence.
</t>
    </r>
  </si>
  <si>
    <r>
      <t>Mr Roberts says:</t>
    </r>
    <r>
      <rPr>
        <sz val="11"/>
        <color theme="1"/>
        <rFont val="Calibri"/>
        <family val="2"/>
        <scheme val="minor"/>
      </rPr>
      <t>The Aldridge Land Value has been fixed by the Option Agreement entered into by SEGRO and Mr Aldridge which is reported to be at £225,000 per acre plus RPI. I understand that this Option Agreement is conditional upon the DCO being confirmed. This means that, if the DCO is confirmed, SEGRO will be committed to paying £225,000 per acre unless they can renegotiate. This is therefore considered to be a constant.</t>
    </r>
  </si>
  <si>
    <r>
      <t>I referred, within my Report, to the RICS Professional Standard-Valuation of Development Property 1st Edition ("PS DV"), RICS Valuation Global Standards, RICS Professional Standard "Financial Viability in planning: conduct and reporting" ("PS FVP") and RICS Professional Standard "Assessing viability in planning under the National Planning Policy Framework" ("PS AVP") 
The PS FVP and PS AVP, which directly concern viability matters, explicitly set out obligations upon RICS Members to act with objectivity, impartially, without interference and referencing all appropriate available sources of information. In addition there is a requirement to be transparent and fair advocating reasonable, transparent and appropriate engagement. I have complied with those obligations. There are no such requirements with the PS DC. In this regard, the PS DC concerns, as its title confirms, the valuation of development property and addresses various valuation methods including the use of residual appraisals. The word "viability" appears once within the document (in respect of the  impact of environmental issues) and the word "viable" does not appear at all. It is therefore clear that the PS DC is not concerned with viability matters.
In this regard, it is important to stress that a valuation of property is not the same as an assessment of viability. The former assesses the price to be paid for the land whereas the latter assesses whether a development is capable of providing the landowner and the developer with sufficient returns to enable the development to proceed. 
I note that, whilst Mr Cottage has referenced the PS DC he, and SEGRO, consider that the PS FVP and PS AVP have no application whatsoever to this matter. It therefore follows that he considers himself free from the obligations set out therein and as set out above. The assertion appears to be that they only apply to the assessment of planning obligations. This is to misunderstand their purpose and application.
The PS FVP and PS AVP prescribe the approach to be taken to viability advice. However, the RICS member is permitted to depart from specific requirements when circumstances dictate and it is justified to do so. In this context, I have not assessed the price that would be expected by the landowner by reference to Benchmark Land Value as would be the case if the purposes of the viability appraisal was to assess the deliverability of affordable housing or section 106 TCPA 1990 obligations. Instead, I have assessed land value by reference to Market Value rather than BLV as the purpose of this exercise is to assess the likelihood of the scheme coming forward not the delivery of planning obligations. It is therefore the case that, in respect of my approach to viability methodology, there is no conflict between the PS FVP, PS AVP and PS DC and any assertion to the contrary is entirely illusory. 
In reality, Mr Cottage and I have adopted the same methodology  and we both assess profit by comparison with market expectations. The most significant difference between us relates to the assessment of land value. Mr Cottage has assessed land value by reference to what SEGRO can afford to pay or have contracted to pay whereas I have assessed land value by reference to market expectations consistent with the agreed approach to the developer's profit. I therefore consider that my approach is entirely appropriate and in accordance with all  of the standards expected of me by the RICS such that the ExP has assurance that I understand my role in assisting the ExP and can have confidence that my evidence has been provided on an objective and impartial basis without interference by my client.
In this regard, as set out in my Report dated 28 April 2026, which comprises Appendix A to Doc Ref: REP3-061, a scheme is considered to be viable in planning terms if it generates sufficient incentive by way of land value for the landowner to release their land for development  and a sufficient incentive by way of profit for the developer to implement their development. The broad approach is the same in assessing the viability and hence commercial derivability of the SEGRO scheme which is intended to be delivered pursuant to the dDCO. Neither SEGRO or Mr Cottage dispute that basic concept although it is set out clearly in the RICS publications relating to viability in planning which they argue have no relevance. 
Mr Cottage's Ref DCO 4.5 concluded that the SEGRO scheme is viable because, on his numbers, it generates a profit of 15.91% which is above his required profit level. However, his appraisal assumes that Prologis/MAG land would be prepared to accept a price of £225,000 per acre.
As I set out in my Report and during the CAH, I agree with Mr Cottage that a minimum profit of 15% on cost would be required in order for SEGRO to implement their scheme. However, I disagree with Mr Cottage that the value of the Prologis/MAG land would only be £225,000 per acre. As he sets out in his comments on the tab "Profit and  Value" even Mr Cottage now seems to agree that the land value would in fact be in excess of £225,000 per acre. This is contrary to the statements in his report. Nevertheless, Mr Cottage and I are now both agreed that his assessment of £225,000 per acre understates the true value of the Prologis/MAG land. 
My Report and evidence relied solely on the  revenue and cost estimates set out in Mr Cottage's appraisal, as far as I was able to ascertain in the absence of being provided with the Argus software files by Mr Cottage, and made the point that, even on his numbers, SEGRO could not generate a minimum of 15% profit on cost once proper regard is had to the price that SEGRO would have to pay in reality to acquire the Prologis/MAG land reflecting the development potential of that land. This is a simple arithmetical exercise.
It was not therefore considered helpful, at that point, to challenge the inputs put forward by Mr Cottage, as the overall conclusion was that, even on this basis, Mr Cottage could not demonstrate viability. 
Because this is simply a function of mathematics, Mr Cottage will now need to change a number of his inputs and amend his evidence to seek to improve the viability of the SEGRO scheme so that they can both generate a minimum of 15% and pay Prologis/MAG the true value of their land. However, any amendments he applies to the dDCO scheme will also need to be applied to the Prologis/MAG scheme which will increase in value as a result. It is therefore the case that, as the value generated by the SEGRO scheme increases, the higher the price they will need to pay Prologis/MAG such that the amount they generate in profit will not increase sufficiently. It is therefore self-defeating for Mr Cottage to argue that he can improve the viability of the SEGRO scheme. In essence, the viability of the SEGRO scheme can only improve if the value increases disproportionally to the increase in the value of the Prologis/MAG scheme. This point has consistently been ignored by SEGRO and Mr Cottage.
For this reason, I am not currently challenging any of the inputs adopted by Mr Cottage but will await receipt of his updated evidence whereupon I will respond to these anticipated amendments accordingly. As such, my position in respect of all inputs save for profit and land value is, by necessity, reserved at this point.  I have not, therefore, commented in respect of the individual inputs at this stage except where I consider it helpful to do so. 
Notwithstanding these points, Mr Cottage states in his Introduction that: "</t>
    </r>
    <r>
      <rPr>
        <i/>
        <sz val="11"/>
        <color theme="1"/>
        <rFont val="Calibri"/>
        <family val="2"/>
      </rPr>
      <t xml:space="preserve">Assuming all inputs are rigidly fixed and simply considering the  potential of one or two costs to potentially increase in isolation, in the way Mr Roberts does, can be misleading and is not a balanced way to undertake a viability analysis." </t>
    </r>
    <r>
      <rPr>
        <sz val="11"/>
        <color theme="1"/>
        <rFont val="Calibri"/>
        <family val="2"/>
      </rPr>
      <t xml:space="preserve">This statement misrepresents my position and creates yet another attempt at a "straw man" argument intended to divert attention from the fundamental problems that remain unaddressed by SEGRO. 
I assume that Mr Cottage may seek to justify this assertion by pointing to the sensitivity analysis set out in my Report (something that was missing completely in his), but the inclusion of those illustrations does not equate to me holding the position that only one or two costs/values could change. When taken in its full context, my Report is clear that </t>
    </r>
    <r>
      <rPr>
        <b/>
        <u/>
        <sz val="11"/>
        <color theme="1"/>
        <rFont val="Calibri"/>
        <family val="2"/>
      </rPr>
      <t>all</t>
    </r>
    <r>
      <rPr>
        <sz val="11"/>
        <color theme="1"/>
        <rFont val="Calibri"/>
        <family val="2"/>
      </rPr>
      <t xml:space="preserve"> the inputs to an appraisal,</t>
    </r>
    <r>
      <rPr>
        <b/>
        <u/>
        <sz val="11"/>
        <color theme="1"/>
        <rFont val="Calibri"/>
        <family val="2"/>
      </rPr>
      <t xml:space="preserve"> without exception</t>
    </r>
    <r>
      <rPr>
        <sz val="11"/>
        <color theme="1"/>
        <rFont val="Calibri"/>
        <family val="2"/>
      </rPr>
      <t>, are potentially subject to change which is one of the many reasons why such appraisals should be treated with caution - a point I stress within my Report. Mr Cottage has effectively, sought to represent my position as being the precise opposite of that set out within my Report and at no point I have given him any reason to believe that my position is anything other than as confirmed herein.  
The point that must be stressed is that viability assessments are not a precise science but, even allowing for the potential for changes in all the costs and revenues it remains the case that there is no evidence that there is a realistic chance of SEGRO  generating sufficient value to cover the cost of acquiring the Prologis/MAG land and enable commercial development to come forward.</t>
    </r>
  </si>
  <si>
    <t>Mr Roberts' comments are:
Mr Cottage made the following statements within his evidence dated 2 April 2026 (Document DCO 4.5)
Paragraph 28: "On the basis of the option agreement SEGRO has reached with landowners to the south of Hyams Lane (and reflecting the RPI increases that agreement provides for), I have adopted a land purchase cost of circa £225,000 per acre for all of the land required to develop the EMG2 Main Site; both the 147.64 acres of land controlled by SEGRO to the south of Hyams Lane and the 102 acres comprising the Prologis Land. This level of value assumes that planning permission exists for logistics/warehouse development and that a negotiated settlement is reached with Prologis/MAG."  Mr Cottage therefore adopted £225,000 per acre for the Prologis/MAG Land.
Mr Cottage stated at paragraph 40 of his Report  -" In my experience, and having regard to prevailing market practice, a profit on cost in the order of circa 15% would be regarded as the minimum level of return (hurdle rate) acceptable for a development of the nature and scale of the EMG2 DCO Scheme." 
His appraisal adopted £225,000 per acre and calculated a profit of 15.91%. It is therefore clear that, if SEGRO have to pay significantly in excess of £225,000 per acre to acquire the Prologis/MAG land, as they must, they will be unable to generate 15% and, by his own measure, SEGRO will not consider their scheme to be commercial viable. In this context, Mr Cottage now appears to accept, (see my comments below) that the land value is, in reality, significantly in excess of £225,000 per acre. I welcome this concession. 
Both Prologis and MAG are of the view that development of the land north of Hyams Lane is viable and the land value is significantly in excess of £225,000 and at a level such that SEGRO will not be able, based on their numbers, to generate in excess of 15%. Mr Cottage seems to be in agreement with this.
The Prologis/MAG land is capable of development in its own right and has a value in the market irrespective of the SEGRO scheme. That value is significantly in excess of the figure assumed by Mr Cottage of £225,000 per acre. There is therefore no evidence that SEGRO can pay market value for the SEGRO/MAG land AND generate the minimum requirement of 15% profit.
It is noted that Mr Cottage implies that I consider the theoretical residual value to be £31.25 million for the Prologis/MAG land and he describes this as my "theoretical residual value". I have been plain to Mr Cottage and during these proceedings that this figure was derived entirely from using his adopted inputs to fill a gap in his evidence. For clarity, I do not consider that this is a credible assessment of value and, as Mr Cottage himself now appears to believe, contrary to the position set out in his previous report, the true value is considerable in excess of this. This is set out at paragraphs 7.10 to 7.25 of my Report dated 28 April 2026 as attached to REP3-063. There is no practical purpose to Mr Cottage amending his inputs to generate a theoretical value of £31.25 million as it has no relevance to the market. His comments therefore address a "straw man" argument designed to distract from the significant viability issues that his client has yet to address. In this regard, his argument that certain costs would not be incurred still does not enable his client to meet the costs that would be incurred in overcoming the serious deficit in viability irrespective as to my position that his approach is entirely misconceived. 
I note his reference to offers having been made at "more than £31.25 million". I understand that such offers that have been made are subject to Non Disclosure Agreements and/or without prejudice privilege hence Mr Cottage has made those comments in full knowledge that I am prevented from being able to provide a substantive response. I will therefore restrict my comments at this stage as follows. Firstly, those offers were withdrawn hence are irrelevant and, secondly, the terms of those offers were unacceptable.  
For clarity, SEGRO have yet to adopt a market value basis in respect of the cost to the scheme of acquiring the Prologis/MAG land and whilst I welcome Mr Cottage's comment SEGRO are "clearly not limited to paying a price of circa £22.9 million" there is currently no evidence that they are able to do so. 
I await receipt of Mr Cottage's submission at Deadline 4 and look forward to being advised as to his client's true opinion of value as opposed to the figure of  £225,000 per acre as currently set out in their submissions.  
I have already corrected Mr Cottage's assertions in respect of allegedly only considering two potential cost risks within my introduction and hence have not repeated those points here other than to confirm that his characterisation of my position is incorrect.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</si>
</sst>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8" formatCode="&quot;£&quot;#,##0.00;[Red]\-&quot;£&quot;#,##0.00"/>
    <numFmt numFmtId="164" formatCode="mmm\ yyyy"/>
    <numFmt numFmtId="165" formatCode="#,##0_ ;\-#,##0"/>
    <numFmt numFmtId="166" formatCode="#,##0.000&quot;%&quot;_ ;\-#,##0.000&quot;%&quot;"/>
    <numFmt numFmtId="167" formatCode="0.000"/>
    <numFmt numFmtId="168" formatCode="0.00000000"/>
    <numFmt numFmtId="169" formatCode="#,##0.0000"/>
    <numFmt numFmtId="170" formatCode="0.0000"/>
    <numFmt numFmtId="171" formatCode="#,##0.000"/>
    <numFmt numFmtId="172" formatCode="#,##0.0000_ ;[Red]\-#,##0.0000\ "/>
    <numFmt numFmtId="173" formatCode="0.000%"/>
    <numFmt numFmtId="174" formatCode="#,##0_ ;\-#,##0\ "/>
    <numFmt numFmtId="175" formatCode="#,##0.00_ ;\-#,##0.00\ "/>
    <numFmt numFmtId="176" formatCode="0.00000"/>
    <numFmt numFmtId="177" formatCode="#,##0.0_ ;\-#,##0.0\ "/>
    <numFmt numFmtId="178" formatCode="&quot;£&quot;#,##0"/>
    <numFmt numFmtId="179" formatCode="&quot;£&quot;#,##0.00"/>
    <numFmt numFmtId="180" formatCode="0.00000%"/>
    <numFmt numFmtId="181" formatCode="&quot;£&quot;#,##0.00000;[Red]\-&quot;£&quot;#,##0.00000"/>
    <numFmt numFmtId="182" formatCode="&quot;£&quot;#,##0;[Red]&quot;£&quot;#,##0"/>
    <numFmt numFmtId="183" formatCode="#,##0.00000"/>
    <numFmt numFmtId="184" formatCode="#,##0.00_ ;[Red]\-#,##0.00\ "/>
    <numFmt numFmtId="185" formatCode="0.0000%"/>
  </numFmts>
  <fonts count="31" x14ac:knownFonts="1">
    <font>
      <sz val="11"/>
      <color theme="1"/>
      <name val="Calibri"/>
      <family val="2"/>
      <scheme val="minor"/>
    </font>
    <font>
      <sz val="10"/>
      <color theme="1"/>
      <name val="Times New Roman"/>
      <family val="1"/>
    </font>
    <font>
      <b/>
      <sz val="10"/>
      <color theme="1"/>
      <name val="Times New Roman"/>
      <family val="1"/>
    </font>
    <font>
      <sz val="8"/>
      <name val="Calibri"/>
      <family val="2"/>
      <scheme val="minor"/>
    </font>
    <font>
      <sz val="10"/>
      <color theme="1"/>
      <name val="Calibri"/>
      <family val="2"/>
      <scheme val="minor"/>
    </font>
    <font>
      <b/>
      <sz val="11"/>
      <color theme="0"/>
      <name val="Calibri"/>
      <family val="2"/>
      <scheme val="minor"/>
    </font>
    <font>
      <sz val="11"/>
      <color rgb="FFFF0000"/>
      <name val="Calibri"/>
      <family val="2"/>
      <scheme val="minor"/>
    </font>
    <font>
      <sz val="11"/>
      <color theme="1"/>
      <name val="Calibri"/>
      <family val="2"/>
    </font>
    <font>
      <sz val="11"/>
      <name val="Calibri"/>
      <family val="2"/>
      <scheme val="minor"/>
    </font>
    <font>
      <b/>
      <sz val="14"/>
      <color theme="1"/>
      <name val="Calibri"/>
      <family val="2"/>
      <scheme val="minor"/>
    </font>
    <font>
      <b/>
      <sz val="10"/>
      <color theme="1"/>
      <name val="Calibri"/>
      <family val="2"/>
      <scheme val="minor"/>
    </font>
    <font>
      <sz val="10"/>
      <color theme="1"/>
      <name val="Calibri"/>
      <family val="2"/>
    </font>
    <font>
      <sz val="18"/>
      <color theme="1"/>
      <name val="Calibri"/>
      <family val="2"/>
    </font>
    <font>
      <b/>
      <sz val="16"/>
      <color theme="0"/>
      <name val="Calibri"/>
      <family val="2"/>
    </font>
    <font>
      <sz val="16"/>
      <color theme="1"/>
      <name val="Calibri"/>
      <family val="2"/>
    </font>
    <font>
      <b/>
      <sz val="11"/>
      <name val="Calibri"/>
      <family val="2"/>
    </font>
    <font>
      <b/>
      <sz val="22"/>
      <color theme="0"/>
      <name val="Calibri"/>
      <family val="2"/>
    </font>
    <font>
      <b/>
      <sz val="11"/>
      <color rgb="FFFF0000"/>
      <name val="Calibri"/>
      <family val="2"/>
    </font>
    <font>
      <b/>
      <sz val="22"/>
      <color theme="1"/>
      <name val="Calibri"/>
      <family val="2"/>
      <scheme val="minor"/>
    </font>
    <font>
      <b/>
      <sz val="18"/>
      <color theme="0"/>
      <name val="Calibri"/>
      <family val="2"/>
    </font>
    <font>
      <b/>
      <sz val="11"/>
      <color theme="1"/>
      <name val="Calibri"/>
      <family val="2"/>
    </font>
    <font>
      <b/>
      <sz val="14"/>
      <color theme="0"/>
      <name val="Calibri"/>
      <family val="2"/>
    </font>
    <font>
      <b/>
      <sz val="11"/>
      <color theme="1"/>
      <name val="Calibri"/>
      <family val="2"/>
      <scheme val="minor"/>
    </font>
    <font>
      <b/>
      <sz val="11"/>
      <color theme="0"/>
      <name val="Calibri"/>
      <family val="2"/>
    </font>
    <font>
      <i/>
      <sz val="11"/>
      <color theme="1"/>
      <name val="Calibri"/>
      <family val="2"/>
    </font>
    <font>
      <b/>
      <sz val="11"/>
      <color theme="7" tint="0.39997558519241921"/>
      <name val="Calibri"/>
      <family val="2"/>
      <scheme val="minor"/>
    </font>
    <font>
      <b/>
      <u/>
      <sz val="16"/>
      <color theme="1"/>
      <name val="Calibri"/>
      <family val="2"/>
      <scheme val="minor"/>
    </font>
    <font>
      <b/>
      <u/>
      <sz val="16"/>
      <color theme="5" tint="0.39997558519241921"/>
      <name val="Calibri"/>
      <family val="2"/>
      <scheme val="minor"/>
    </font>
    <font>
      <b/>
      <u/>
      <sz val="16"/>
      <color theme="7" tint="0.39997558519241921"/>
      <name val="Calibri"/>
      <family val="2"/>
      <scheme val="minor"/>
    </font>
    <font>
      <b/>
      <sz val="11"/>
      <name val="Calibri"/>
      <family val="2"/>
      <scheme val="minor"/>
    </font>
    <font>
      <b/>
      <u/>
      <sz val="11"/>
      <color theme="1"/>
      <name val="Calibri"/>
      <family val="2"/>
    </font>
  </fonts>
  <fills count="12">
    <fill>
      <patternFill patternType="none"/>
    </fill>
    <fill>
      <patternFill patternType="gray125"/>
    </fill>
    <fill>
      <patternFill patternType="solid">
        <fgColor theme="4" tint="0.39997558519241921"/>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4" tint="-0.499984740745262"/>
        <bgColor indexed="64"/>
      </patternFill>
    </fill>
    <fill>
      <patternFill patternType="solid">
        <fgColor theme="7" tint="0.59999389629810485"/>
        <bgColor indexed="64"/>
      </patternFill>
    </fill>
    <fill>
      <patternFill patternType="solid">
        <fgColor theme="0"/>
        <bgColor indexed="64"/>
      </patternFill>
    </fill>
  </fills>
  <borders count="29">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n">
        <color auto="1"/>
      </top>
      <bottom style="thin">
        <color auto="1"/>
      </bottom>
      <diagonal/>
    </border>
    <border>
      <left style="thick">
        <color auto="1"/>
      </left>
      <right style="thin">
        <color auto="1"/>
      </right>
      <top style="thin">
        <color auto="1"/>
      </top>
      <bottom style="thin">
        <color auto="1"/>
      </bottom>
      <diagonal/>
    </border>
    <border>
      <left style="thick">
        <color auto="1"/>
      </left>
      <right/>
      <top style="thin">
        <color auto="1"/>
      </top>
      <bottom/>
      <diagonal/>
    </border>
    <border>
      <left style="thick">
        <color auto="1"/>
      </left>
      <right/>
      <top/>
      <bottom style="thin">
        <color auto="1"/>
      </bottom>
      <diagonal/>
    </border>
    <border>
      <left style="thick">
        <color auto="1"/>
      </left>
      <right style="thin">
        <color auto="1"/>
      </right>
      <top style="thin">
        <color auto="1"/>
      </top>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style="double">
        <color auto="1"/>
      </top>
      <bottom style="medium">
        <color auto="1"/>
      </bottom>
      <diagonal/>
    </border>
    <border>
      <left style="thick">
        <color auto="1"/>
      </left>
      <right/>
      <top style="medium">
        <color auto="1"/>
      </top>
      <bottom style="thin">
        <color auto="1"/>
      </bottom>
      <diagonal/>
    </border>
    <border>
      <left style="thick">
        <color auto="1"/>
      </left>
      <right style="thin">
        <color auto="1"/>
      </right>
      <top style="double">
        <color auto="1"/>
      </top>
      <bottom style="medium">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bottom style="thick">
        <color auto="1"/>
      </bottom>
      <diagonal/>
    </border>
    <border>
      <left style="thick">
        <color auto="1"/>
      </left>
      <right style="thick">
        <color auto="1"/>
      </right>
      <top style="thick">
        <color auto="1"/>
      </top>
      <bottom/>
      <diagonal/>
    </border>
    <border>
      <left style="thick">
        <color auto="1"/>
      </left>
      <right style="thick">
        <color auto="1"/>
      </right>
      <top/>
      <bottom/>
      <diagonal/>
    </border>
  </borders>
  <cellStyleXfs count="1">
    <xf numFmtId="0" fontId="0" fillId="0" borderId="0"/>
  </cellStyleXfs>
  <cellXfs count="251">
    <xf numFmtId="0" fontId="0" fillId="0" borderId="0" xfId="0"/>
    <xf numFmtId="4" fontId="0" fillId="0" borderId="0" xfId="0" applyNumberFormat="1"/>
    <xf numFmtId="3" fontId="0" fillId="0" borderId="0" xfId="0" applyNumberFormat="1"/>
    <xf numFmtId="0" fontId="5" fillId="9" borderId="2" xfId="0" applyFont="1" applyFill="1" applyBorder="1" applyAlignment="1">
      <alignment horizontal="center"/>
    </xf>
    <xf numFmtId="0" fontId="5" fillId="9" borderId="1" xfId="0" applyFont="1" applyFill="1" applyBorder="1" applyAlignment="1">
      <alignment horizontal="center"/>
    </xf>
    <xf numFmtId="170" fontId="5" fillId="9" borderId="3" xfId="0" applyNumberFormat="1" applyFont="1" applyFill="1" applyBorder="1" applyAlignment="1">
      <alignment horizontal="center"/>
    </xf>
    <xf numFmtId="178" fontId="0" fillId="0" borderId="0" xfId="0" applyNumberFormat="1"/>
    <xf numFmtId="178" fontId="6" fillId="0" borderId="0" xfId="0" applyNumberFormat="1" applyFont="1"/>
    <xf numFmtId="0" fontId="9" fillId="8" borderId="0" xfId="0" applyFont="1" applyFill="1"/>
    <xf numFmtId="0" fontId="0" fillId="0" borderId="4" xfId="0" applyBorder="1"/>
    <xf numFmtId="0" fontId="0" fillId="0" borderId="6" xfId="0" applyBorder="1"/>
    <xf numFmtId="0" fontId="0" fillId="0" borderId="7" xfId="0" applyBorder="1"/>
    <xf numFmtId="4" fontId="0" fillId="0" borderId="7" xfId="0" applyNumberFormat="1" applyBorder="1"/>
    <xf numFmtId="10" fontId="0" fillId="0" borderId="0" xfId="0" applyNumberFormat="1"/>
    <xf numFmtId="179" fontId="0" fillId="0" borderId="0" xfId="0" applyNumberFormat="1"/>
    <xf numFmtId="0" fontId="7" fillId="0" borderId="0" xfId="0" applyFont="1"/>
    <xf numFmtId="0" fontId="15" fillId="0" borderId="0" xfId="0" applyFont="1"/>
    <xf numFmtId="0" fontId="0" fillId="0" borderId="0" xfId="0" applyAlignment="1">
      <alignment wrapText="1"/>
    </xf>
    <xf numFmtId="0" fontId="0" fillId="0" borderId="0" xfId="0" applyAlignment="1">
      <alignment horizontal="center" wrapText="1"/>
    </xf>
    <xf numFmtId="0" fontId="5" fillId="9" borderId="2" xfId="0" applyFont="1" applyFill="1" applyBorder="1" applyAlignment="1">
      <alignment horizontal="center" vertical="center" wrapText="1"/>
    </xf>
    <xf numFmtId="4" fontId="5" fillId="9" borderId="2" xfId="0" applyNumberFormat="1" applyFont="1" applyFill="1" applyBorder="1" applyAlignment="1">
      <alignment horizontal="center" vertical="center" wrapText="1"/>
    </xf>
    <xf numFmtId="0" fontId="5" fillId="9" borderId="3" xfId="0" applyFont="1" applyFill="1" applyBorder="1" applyAlignment="1">
      <alignment horizontal="center" vertical="center" wrapText="1"/>
    </xf>
    <xf numFmtId="178" fontId="0" fillId="0" borderId="5" xfId="0" applyNumberFormat="1" applyBorder="1"/>
    <xf numFmtId="8" fontId="0" fillId="0" borderId="0" xfId="0" applyNumberFormat="1"/>
    <xf numFmtId="181" fontId="0" fillId="0" borderId="0" xfId="0" applyNumberFormat="1"/>
    <xf numFmtId="180" fontId="0" fillId="0" borderId="0" xfId="0" applyNumberFormat="1"/>
    <xf numFmtId="0" fontId="7" fillId="0" borderId="3" xfId="0" applyFont="1" applyBorder="1"/>
    <xf numFmtId="0" fontId="7" fillId="0" borderId="10" xfId="0" applyFont="1" applyBorder="1" applyAlignment="1">
      <alignment horizontal="left"/>
    </xf>
    <xf numFmtId="0" fontId="7" fillId="0" borderId="10" xfId="0" applyFont="1" applyBorder="1"/>
    <xf numFmtId="0" fontId="7" fillId="0" borderId="13" xfId="0" applyFont="1" applyBorder="1"/>
    <xf numFmtId="182" fontId="7" fillId="0" borderId="16" xfId="0" applyNumberFormat="1" applyFont="1" applyBorder="1" applyAlignment="1">
      <alignment horizontal="right" vertical="center"/>
    </xf>
    <xf numFmtId="182" fontId="7" fillId="0" borderId="16" xfId="0" applyNumberFormat="1" applyFont="1" applyBorder="1" applyAlignment="1">
      <alignment horizontal="right" vertical="center" wrapText="1"/>
    </xf>
    <xf numFmtId="182" fontId="7" fillId="0" borderId="19" xfId="0" applyNumberFormat="1" applyFont="1" applyBorder="1" applyAlignment="1">
      <alignment horizontal="right" vertical="center"/>
    </xf>
    <xf numFmtId="182" fontId="7" fillId="0" borderId="20" xfId="0" applyNumberFormat="1" applyFont="1" applyBorder="1" applyAlignment="1">
      <alignment horizontal="right" vertical="center"/>
    </xf>
    <xf numFmtId="0" fontId="7" fillId="0" borderId="22" xfId="0" applyFont="1" applyBorder="1"/>
    <xf numFmtId="0" fontId="0" fillId="0" borderId="2" xfId="0" applyBorder="1" applyAlignment="1">
      <alignment wrapText="1"/>
    </xf>
    <xf numFmtId="0" fontId="0" fillId="0" borderId="7" xfId="0" applyBorder="1" applyAlignment="1">
      <alignment horizontal="left" vertical="center" wrapText="1"/>
    </xf>
    <xf numFmtId="4" fontId="13" fillId="9" borderId="0" xfId="0" applyNumberFormat="1" applyFont="1" applyFill="1" applyAlignment="1">
      <alignment vertical="center" wrapText="1"/>
    </xf>
    <xf numFmtId="0" fontId="13" fillId="9" borderId="0" xfId="0" applyFont="1" applyFill="1" applyAlignment="1">
      <alignment vertical="center" wrapText="1"/>
    </xf>
    <xf numFmtId="178" fontId="13" fillId="9" borderId="0" xfId="0" applyNumberFormat="1" applyFont="1" applyFill="1" applyAlignment="1">
      <alignment vertical="center" wrapText="1"/>
    </xf>
    <xf numFmtId="4" fontId="15" fillId="0" borderId="0" xfId="0" applyNumberFormat="1" applyFont="1"/>
    <xf numFmtId="4" fontId="5" fillId="9" borderId="23" xfId="0" applyNumberFormat="1" applyFont="1" applyFill="1" applyBorder="1" applyAlignment="1">
      <alignment horizontal="center" vertical="center"/>
    </xf>
    <xf numFmtId="4" fontId="5" fillId="9" borderId="24" xfId="0" applyNumberFormat="1" applyFont="1" applyFill="1" applyBorder="1" applyAlignment="1">
      <alignment horizontal="center" vertical="center"/>
    </xf>
    <xf numFmtId="0" fontId="5" fillId="9" borderId="25" xfId="0" applyFont="1" applyFill="1" applyBorder="1" applyAlignment="1">
      <alignment horizontal="center" vertical="center"/>
    </xf>
    <xf numFmtId="0" fontId="0" fillId="0" borderId="0" xfId="0" applyAlignment="1">
      <alignment horizontal="center"/>
    </xf>
    <xf numFmtId="178" fontId="5" fillId="9" borderId="2" xfId="0" applyNumberFormat="1" applyFont="1" applyFill="1" applyBorder="1" applyAlignment="1">
      <alignment horizontal="center" vertical="center" wrapText="1"/>
    </xf>
    <xf numFmtId="3" fontId="0" fillId="10" borderId="0" xfId="0" applyNumberFormat="1" applyFill="1"/>
    <xf numFmtId="4" fontId="0" fillId="10" borderId="0" xfId="0" applyNumberFormat="1" applyFill="1" applyAlignment="1">
      <alignment horizontal="center"/>
    </xf>
    <xf numFmtId="173" fontId="0" fillId="10" borderId="0" xfId="0" applyNumberFormat="1" applyFill="1" applyAlignment="1">
      <alignment horizontal="center"/>
    </xf>
    <xf numFmtId="178" fontId="0" fillId="10" borderId="0" xfId="0" applyNumberFormat="1" applyFill="1" applyAlignment="1">
      <alignment horizontal="center"/>
    </xf>
    <xf numFmtId="10" fontId="0" fillId="10" borderId="7" xfId="0" applyNumberFormat="1" applyFill="1" applyBorder="1"/>
    <xf numFmtId="178" fontId="0" fillId="10" borderId="2" xfId="0" applyNumberFormat="1" applyFill="1" applyBorder="1" applyAlignment="1">
      <alignment horizontal="center" vertical="center" wrapText="1"/>
    </xf>
    <xf numFmtId="178" fontId="0" fillId="10" borderId="7" xfId="0" applyNumberFormat="1" applyFill="1" applyBorder="1" applyAlignment="1">
      <alignment horizontal="center" vertical="center" wrapText="1"/>
    </xf>
    <xf numFmtId="173" fontId="0" fillId="10" borderId="0" xfId="0" applyNumberFormat="1" applyFill="1"/>
    <xf numFmtId="178" fontId="0" fillId="10" borderId="0" xfId="0" applyNumberFormat="1" applyFill="1"/>
    <xf numFmtId="179" fontId="0" fillId="10" borderId="0" xfId="0" applyNumberFormat="1" applyFill="1"/>
    <xf numFmtId="2" fontId="0" fillId="10" borderId="0" xfId="0" applyNumberFormat="1" applyFill="1"/>
    <xf numFmtId="10" fontId="0" fillId="10" borderId="0" xfId="0" applyNumberFormat="1" applyFill="1"/>
    <xf numFmtId="170" fontId="0" fillId="10" borderId="0" xfId="0" applyNumberFormat="1" applyFill="1"/>
    <xf numFmtId="4" fontId="0" fillId="10" borderId="0" xfId="0" applyNumberFormat="1" applyFill="1"/>
    <xf numFmtId="0" fontId="9" fillId="0" borderId="0" xfId="0" applyFont="1"/>
    <xf numFmtId="171" fontId="6" fillId="0" borderId="0" xfId="0" applyNumberFormat="1" applyFont="1"/>
    <xf numFmtId="169" fontId="6" fillId="0" borderId="0" xfId="0" applyNumberFormat="1" applyFont="1"/>
    <xf numFmtId="4" fontId="0" fillId="11" borderId="0" xfId="0" applyNumberFormat="1" applyFill="1"/>
    <xf numFmtId="0" fontId="0" fillId="11" borderId="0" xfId="0" applyFill="1"/>
    <xf numFmtId="4" fontId="0" fillId="11" borderId="0" xfId="0" applyNumberFormat="1" applyFill="1" applyAlignment="1">
      <alignment horizontal="center"/>
    </xf>
    <xf numFmtId="0" fontId="18" fillId="11" borderId="0" xfId="0" applyFont="1" applyFill="1"/>
    <xf numFmtId="10" fontId="0" fillId="11" borderId="0" xfId="0" applyNumberFormat="1" applyFill="1"/>
    <xf numFmtId="0" fontId="0" fillId="11" borderId="0" xfId="0" applyFill="1" applyAlignment="1">
      <alignment horizontal="left" vertical="top"/>
    </xf>
    <xf numFmtId="0" fontId="0" fillId="11" borderId="0" xfId="0" applyFill="1" applyAlignment="1">
      <alignment horizontal="left" vertical="center" wrapText="1"/>
    </xf>
    <xf numFmtId="178" fontId="0" fillId="11" borderId="0" xfId="0" applyNumberFormat="1" applyFill="1" applyAlignment="1">
      <alignment horizontal="center" vertical="center" wrapText="1"/>
    </xf>
    <xf numFmtId="0" fontId="0" fillId="11" borderId="0" xfId="0" applyFill="1" applyAlignment="1">
      <alignment wrapText="1"/>
    </xf>
    <xf numFmtId="172" fontId="0" fillId="11" borderId="0" xfId="0" applyNumberFormat="1" applyFill="1"/>
    <xf numFmtId="0" fontId="0" fillId="11" borderId="0" xfId="0" applyFill="1" applyAlignment="1">
      <alignment horizontal="center" wrapText="1"/>
    </xf>
    <xf numFmtId="0" fontId="14" fillId="11" borderId="2" xfId="0" applyFont="1" applyFill="1" applyBorder="1" applyAlignment="1">
      <alignment vertical="center" wrapText="1"/>
    </xf>
    <xf numFmtId="0" fontId="14" fillId="11" borderId="0" xfId="0" applyFont="1" applyFill="1" applyAlignment="1">
      <alignment vertical="center" wrapText="1"/>
    </xf>
    <xf numFmtId="0" fontId="15" fillId="11" borderId="0" xfId="0" applyFont="1" applyFill="1"/>
    <xf numFmtId="0" fontId="7" fillId="11" borderId="0" xfId="0" applyFont="1" applyFill="1"/>
    <xf numFmtId="0" fontId="17" fillId="11" borderId="0" xfId="0" applyFont="1" applyFill="1"/>
    <xf numFmtId="0" fontId="7" fillId="11" borderId="7" xfId="0" applyFont="1" applyFill="1" applyBorder="1"/>
    <xf numFmtId="0" fontId="12" fillId="11" borderId="4" xfId="0" applyFont="1" applyFill="1" applyBorder="1" applyAlignment="1">
      <alignment horizontal="left"/>
    </xf>
    <xf numFmtId="0" fontId="12" fillId="11" borderId="0" xfId="0" applyFont="1" applyFill="1" applyAlignment="1">
      <alignment horizontal="left"/>
    </xf>
    <xf numFmtId="0" fontId="7" fillId="11" borderId="5" xfId="0" applyFont="1" applyFill="1" applyBorder="1"/>
    <xf numFmtId="0" fontId="15" fillId="11" borderId="5" xfId="0" applyFont="1" applyFill="1" applyBorder="1"/>
    <xf numFmtId="0" fontId="7" fillId="11" borderId="8" xfId="0" applyFont="1" applyFill="1" applyBorder="1"/>
    <xf numFmtId="0" fontId="12" fillId="11" borderId="2" xfId="0" applyFont="1" applyFill="1" applyBorder="1" applyAlignment="1">
      <alignment horizontal="left"/>
    </xf>
    <xf numFmtId="0" fontId="7" fillId="11" borderId="4" xfId="0" applyFont="1" applyFill="1" applyBorder="1"/>
    <xf numFmtId="4" fontId="14" fillId="11" borderId="0" xfId="0" applyNumberFormat="1" applyFont="1" applyFill="1" applyAlignment="1">
      <alignment vertical="center" wrapText="1"/>
    </xf>
    <xf numFmtId="178" fontId="14" fillId="11" borderId="0" xfId="0" applyNumberFormat="1" applyFont="1" applyFill="1" applyAlignment="1">
      <alignment vertical="center" wrapText="1"/>
    </xf>
    <xf numFmtId="10" fontId="14" fillId="11" borderId="0" xfId="0" applyNumberFormat="1" applyFont="1" applyFill="1" applyAlignment="1">
      <alignment vertical="center" wrapText="1"/>
    </xf>
    <xf numFmtId="0" fontId="20" fillId="11" borderId="9" xfId="0" applyFont="1" applyFill="1" applyBorder="1"/>
    <xf numFmtId="0" fontId="7" fillId="11" borderId="15" xfId="0" applyFont="1" applyFill="1" applyBorder="1"/>
    <xf numFmtId="0" fontId="15" fillId="11" borderId="11" xfId="0" applyFont="1" applyFill="1" applyBorder="1"/>
    <xf numFmtId="182" fontId="15" fillId="11" borderId="17" xfId="0" applyNumberFormat="1" applyFont="1" applyFill="1" applyBorder="1" applyAlignment="1">
      <alignment horizontal="right" vertical="center"/>
    </xf>
    <xf numFmtId="0" fontId="15" fillId="11" borderId="12" xfId="0" applyFont="1" applyFill="1" applyBorder="1"/>
    <xf numFmtId="182" fontId="7" fillId="11" borderId="18" xfId="0" applyNumberFormat="1" applyFont="1" applyFill="1" applyBorder="1" applyAlignment="1">
      <alignment horizontal="right" vertical="center"/>
    </xf>
    <xf numFmtId="178" fontId="0" fillId="11" borderId="0" xfId="0" applyNumberFormat="1" applyFill="1"/>
    <xf numFmtId="10" fontId="0" fillId="11" borderId="0" xfId="0" applyNumberFormat="1" applyFill="1" applyAlignment="1">
      <alignment vertical="center"/>
    </xf>
    <xf numFmtId="4" fontId="0" fillId="11" borderId="0" xfId="0" applyNumberFormat="1" applyFill="1" applyAlignment="1">
      <alignment vertical="center"/>
    </xf>
    <xf numFmtId="10" fontId="0" fillId="11" borderId="0" xfId="0" applyNumberFormat="1" applyFill="1" applyAlignment="1">
      <alignment horizontal="right" vertical="center"/>
    </xf>
    <xf numFmtId="3" fontId="0" fillId="0" borderId="7" xfId="0" applyNumberFormat="1" applyBorder="1"/>
    <xf numFmtId="173" fontId="0" fillId="0" borderId="7" xfId="0" applyNumberFormat="1" applyBorder="1"/>
    <xf numFmtId="178" fontId="0" fillId="0" borderId="7" xfId="0" applyNumberFormat="1" applyBorder="1" applyAlignment="1">
      <alignment horizontal="center"/>
    </xf>
    <xf numFmtId="178" fontId="0" fillId="0" borderId="8" xfId="0" applyNumberFormat="1" applyBorder="1"/>
    <xf numFmtId="173" fontId="0" fillId="11" borderId="0" xfId="0" applyNumberFormat="1" applyFill="1"/>
    <xf numFmtId="0" fontId="0" fillId="11" borderId="2" xfId="0" applyFill="1" applyBorder="1"/>
    <xf numFmtId="0" fontId="0" fillId="11" borderId="0" xfId="0" applyFill="1" applyAlignment="1">
      <alignment vertical="center"/>
    </xf>
    <xf numFmtId="2" fontId="0" fillId="8" borderId="0" xfId="0" applyNumberFormat="1" applyFill="1" applyAlignment="1" applyProtection="1">
      <alignment horizontal="center"/>
      <protection locked="0"/>
    </xf>
    <xf numFmtId="10" fontId="0" fillId="8" borderId="0" xfId="0" applyNumberFormat="1" applyFill="1" applyAlignment="1" applyProtection="1">
      <alignment horizontal="center"/>
      <protection locked="0"/>
    </xf>
    <xf numFmtId="4" fontId="0" fillId="8" borderId="0" xfId="0" applyNumberFormat="1" applyFill="1" applyAlignment="1" applyProtection="1">
      <alignment horizontal="center"/>
      <protection locked="0"/>
    </xf>
    <xf numFmtId="10" fontId="0" fillId="8" borderId="7" xfId="0" applyNumberFormat="1" applyFill="1" applyBorder="1" applyProtection="1">
      <protection locked="0"/>
    </xf>
    <xf numFmtId="178" fontId="0" fillId="8" borderId="3" xfId="0" applyNumberFormat="1" applyFill="1" applyBorder="1" applyAlignment="1" applyProtection="1">
      <alignment horizontal="center" vertical="center" wrapText="1"/>
      <protection locked="0"/>
    </xf>
    <xf numFmtId="178" fontId="0" fillId="8" borderId="8" xfId="0" applyNumberFormat="1" applyFill="1" applyBorder="1" applyAlignment="1" applyProtection="1">
      <alignment horizontal="center" vertical="center" wrapText="1"/>
      <protection locked="0"/>
    </xf>
    <xf numFmtId="173" fontId="0" fillId="8" borderId="5" xfId="0" applyNumberFormat="1" applyFill="1" applyBorder="1" applyProtection="1">
      <protection locked="0"/>
    </xf>
    <xf numFmtId="178" fontId="0" fillId="8" borderId="5" xfId="0" applyNumberFormat="1" applyFill="1" applyBorder="1" applyProtection="1">
      <protection locked="0"/>
    </xf>
    <xf numFmtId="179" fontId="0" fillId="8" borderId="5" xfId="0" applyNumberFormat="1" applyFill="1" applyBorder="1" applyProtection="1">
      <protection locked="0"/>
    </xf>
    <xf numFmtId="4" fontId="0" fillId="8" borderId="5" xfId="0" applyNumberFormat="1" applyFill="1" applyBorder="1" applyProtection="1">
      <protection locked="0"/>
    </xf>
    <xf numFmtId="10" fontId="0" fillId="8" borderId="5" xfId="0" applyNumberFormat="1" applyFill="1" applyBorder="1" applyProtection="1">
      <protection locked="0"/>
    </xf>
    <xf numFmtId="10" fontId="0" fillId="8" borderId="8" xfId="0" applyNumberFormat="1" applyFill="1" applyBorder="1" applyProtection="1">
      <protection locked="0"/>
    </xf>
    <xf numFmtId="178" fontId="14" fillId="8" borderId="0" xfId="0" applyNumberFormat="1" applyFont="1" applyFill="1" applyAlignment="1" applyProtection="1">
      <alignment vertical="center" wrapText="1"/>
      <protection locked="0"/>
    </xf>
    <xf numFmtId="0" fontId="4" fillId="0" borderId="0" xfId="0" applyFont="1"/>
    <xf numFmtId="0" fontId="4" fillId="0" borderId="0" xfId="0" applyFont="1" applyAlignment="1">
      <alignment horizontal="left"/>
    </xf>
    <xf numFmtId="164" fontId="4" fillId="0" borderId="0" xfId="0" applyNumberFormat="1" applyFont="1" applyAlignment="1">
      <alignment horizontal="right"/>
    </xf>
    <xf numFmtId="165" fontId="4" fillId="0" borderId="0" xfId="0" applyNumberFormat="1" applyFont="1" applyAlignment="1">
      <alignment horizontal="right"/>
    </xf>
    <xf numFmtId="0" fontId="10" fillId="3" borderId="0" xfId="0" applyFont="1" applyFill="1" applyAlignment="1">
      <alignment horizontal="left"/>
    </xf>
    <xf numFmtId="0" fontId="4" fillId="3" borderId="0" xfId="0" applyFont="1" applyFill="1"/>
    <xf numFmtId="0" fontId="0" fillId="3" borderId="0" xfId="0" applyFill="1"/>
    <xf numFmtId="3" fontId="0" fillId="3" borderId="0" xfId="0" applyNumberFormat="1" applyFill="1"/>
    <xf numFmtId="0" fontId="4" fillId="3" borderId="0" xfId="0" applyFont="1" applyFill="1" applyAlignment="1">
      <alignment horizontal="left"/>
    </xf>
    <xf numFmtId="165" fontId="4" fillId="3" borderId="0" xfId="0" applyNumberFormat="1" applyFont="1" applyFill="1" applyAlignment="1">
      <alignment horizontal="right"/>
    </xf>
    <xf numFmtId="165" fontId="0" fillId="3" borderId="0" xfId="0" applyNumberFormat="1" applyFill="1"/>
    <xf numFmtId="0" fontId="4" fillId="6" borderId="0" xfId="0" applyFont="1" applyFill="1" applyAlignment="1">
      <alignment horizontal="left"/>
    </xf>
    <xf numFmtId="165" fontId="4" fillId="6" borderId="0" xfId="0" applyNumberFormat="1" applyFont="1" applyFill="1" applyAlignment="1">
      <alignment horizontal="right"/>
    </xf>
    <xf numFmtId="165" fontId="0" fillId="6" borderId="0" xfId="0" applyNumberFormat="1" applyFill="1"/>
    <xf numFmtId="0" fontId="4" fillId="2" borderId="0" xfId="0" applyFont="1" applyFill="1" applyAlignment="1">
      <alignment horizontal="left"/>
    </xf>
    <xf numFmtId="165" fontId="4" fillId="2" borderId="0" xfId="0" applyNumberFormat="1" applyFont="1" applyFill="1" applyAlignment="1">
      <alignment horizontal="right"/>
    </xf>
    <xf numFmtId="0" fontId="0" fillId="2" borderId="0" xfId="0" applyFill="1"/>
    <xf numFmtId="3" fontId="0" fillId="2" borderId="0" xfId="0" applyNumberFormat="1" applyFill="1"/>
    <xf numFmtId="0" fontId="10" fillId="0" borderId="0" xfId="0" applyFont="1" applyAlignment="1">
      <alignment horizontal="left"/>
    </xf>
    <xf numFmtId="165" fontId="0" fillId="0" borderId="0" xfId="0" applyNumberFormat="1"/>
    <xf numFmtId="0" fontId="4" fillId="5" borderId="0" xfId="0" applyFont="1" applyFill="1" applyAlignment="1">
      <alignment horizontal="left"/>
    </xf>
    <xf numFmtId="165" fontId="4" fillId="5" borderId="0" xfId="0" applyNumberFormat="1" applyFont="1" applyFill="1" applyAlignment="1">
      <alignment horizontal="right"/>
    </xf>
    <xf numFmtId="165" fontId="0" fillId="5" borderId="0" xfId="0" applyNumberFormat="1" applyFill="1"/>
    <xf numFmtId="0" fontId="4" fillId="7" borderId="0" xfId="0" applyFont="1" applyFill="1" applyAlignment="1">
      <alignment horizontal="left"/>
    </xf>
    <xf numFmtId="165" fontId="4" fillId="7" borderId="0" xfId="0" applyNumberFormat="1" applyFont="1" applyFill="1" applyAlignment="1">
      <alignment horizontal="right"/>
    </xf>
    <xf numFmtId="165" fontId="0" fillId="7" borderId="0" xfId="0" applyNumberFormat="1" applyFill="1"/>
    <xf numFmtId="3" fontId="0" fillId="7" borderId="0" xfId="0" applyNumberFormat="1" applyFill="1"/>
    <xf numFmtId="3" fontId="0" fillId="2" borderId="0" xfId="0" applyNumberFormat="1" applyFill="1" applyAlignment="1">
      <alignment horizontal="right"/>
    </xf>
    <xf numFmtId="165" fontId="1" fillId="5" borderId="0" xfId="0" applyNumberFormat="1" applyFont="1" applyFill="1" applyAlignment="1">
      <alignment horizontal="right"/>
    </xf>
    <xf numFmtId="165" fontId="1" fillId="0" borderId="0" xfId="0" applyNumberFormat="1" applyFont="1" applyAlignment="1">
      <alignment horizontal="right"/>
    </xf>
    <xf numFmtId="0" fontId="0" fillId="6" borderId="0" xfId="0" applyFill="1"/>
    <xf numFmtId="0" fontId="4" fillId="4" borderId="0" xfId="0" applyFont="1" applyFill="1" applyAlignment="1">
      <alignment horizontal="left"/>
    </xf>
    <xf numFmtId="165" fontId="4" fillId="4" borderId="0" xfId="0" applyNumberFormat="1" applyFont="1" applyFill="1" applyAlignment="1">
      <alignment horizontal="right"/>
    </xf>
    <xf numFmtId="165" fontId="1" fillId="3" borderId="0" xfId="0" applyNumberFormat="1" applyFont="1" applyFill="1" applyAlignment="1">
      <alignment horizontal="right"/>
    </xf>
    <xf numFmtId="0" fontId="10" fillId="2" borderId="0" xfId="0" applyFont="1" applyFill="1" applyAlignment="1">
      <alignment horizontal="left"/>
    </xf>
    <xf numFmtId="0" fontId="4" fillId="2" borderId="0" xfId="0" applyFont="1" applyFill="1"/>
    <xf numFmtId="165" fontId="0" fillId="2" borderId="0" xfId="0" applyNumberFormat="1" applyFill="1"/>
    <xf numFmtId="0" fontId="1" fillId="4" borderId="0" xfId="0" applyFont="1" applyFill="1"/>
    <xf numFmtId="0" fontId="10" fillId="5" borderId="0" xfId="0" applyFont="1" applyFill="1" applyAlignment="1">
      <alignment horizontal="left"/>
    </xf>
    <xf numFmtId="165" fontId="2" fillId="0" borderId="0" xfId="0" applyNumberFormat="1" applyFont="1" applyAlignment="1">
      <alignment horizontal="right"/>
    </xf>
    <xf numFmtId="166" fontId="1" fillId="0" borderId="0" xfId="0" applyNumberFormat="1" applyFont="1" applyAlignment="1">
      <alignment horizontal="right"/>
    </xf>
    <xf numFmtId="1" fontId="0" fillId="0" borderId="0" xfId="0" applyNumberFormat="1"/>
    <xf numFmtId="176" fontId="0" fillId="0" borderId="0" xfId="0" applyNumberFormat="1"/>
    <xf numFmtId="168" fontId="0" fillId="0" borderId="0" xfId="0" applyNumberFormat="1"/>
    <xf numFmtId="167" fontId="0" fillId="0" borderId="0" xfId="0" applyNumberFormat="1"/>
    <xf numFmtId="2" fontId="0" fillId="0" borderId="0" xfId="0" applyNumberFormat="1"/>
    <xf numFmtId="165" fontId="10" fillId="0" borderId="0" xfId="0" applyNumberFormat="1" applyFont="1" applyAlignment="1">
      <alignment horizontal="right"/>
    </xf>
    <xf numFmtId="174" fontId="4" fillId="0" borderId="0" xfId="0" applyNumberFormat="1" applyFont="1" applyAlignment="1">
      <alignment horizontal="right"/>
    </xf>
    <xf numFmtId="177" fontId="4" fillId="0" borderId="0" xfId="0" applyNumberFormat="1" applyFont="1"/>
    <xf numFmtId="2" fontId="4" fillId="0" borderId="0" xfId="0" applyNumberFormat="1" applyFont="1"/>
    <xf numFmtId="2" fontId="4" fillId="0" borderId="0" xfId="0" applyNumberFormat="1" applyFont="1" applyAlignment="1">
      <alignment horizontal="right"/>
    </xf>
    <xf numFmtId="3" fontId="4" fillId="0" borderId="0" xfId="0" applyNumberFormat="1" applyFont="1"/>
    <xf numFmtId="4" fontId="4" fillId="4" borderId="0" xfId="0" applyNumberFormat="1" applyFont="1" applyFill="1" applyAlignment="1">
      <alignment horizontal="right"/>
    </xf>
    <xf numFmtId="174" fontId="4" fillId="0" borderId="0" xfId="0" applyNumberFormat="1" applyFont="1"/>
    <xf numFmtId="175" fontId="4" fillId="0" borderId="0" xfId="0" applyNumberFormat="1" applyFont="1"/>
    <xf numFmtId="4" fontId="4" fillId="0" borderId="0" xfId="0" applyNumberFormat="1" applyFont="1"/>
    <xf numFmtId="0" fontId="8" fillId="0" borderId="0" xfId="0" applyFont="1"/>
    <xf numFmtId="183" fontId="0" fillId="0" borderId="0" xfId="0" applyNumberFormat="1"/>
    <xf numFmtId="184" fontId="0" fillId="0" borderId="0" xfId="0" applyNumberFormat="1"/>
    <xf numFmtId="185" fontId="13" fillId="9" borderId="0" xfId="0" applyNumberFormat="1" applyFont="1" applyFill="1" applyAlignment="1">
      <alignment vertical="center" wrapText="1"/>
    </xf>
    <xf numFmtId="185" fontId="14" fillId="8" borderId="0" xfId="0" applyNumberFormat="1" applyFont="1" applyFill="1" applyAlignment="1" applyProtection="1">
      <alignment vertical="center" wrapText="1"/>
      <protection locked="0"/>
    </xf>
    <xf numFmtId="0" fontId="7" fillId="11" borderId="6" xfId="0" applyFont="1" applyFill="1" applyBorder="1"/>
    <xf numFmtId="0" fontId="16" fillId="0" borderId="0" xfId="0" applyFont="1" applyAlignment="1">
      <alignment horizontal="center" vertical="center"/>
    </xf>
    <xf numFmtId="0" fontId="11" fillId="0" borderId="24" xfId="0" applyFont="1" applyBorder="1"/>
    <xf numFmtId="0" fontId="7" fillId="0" borderId="24" xfId="0" applyFont="1" applyBorder="1"/>
    <xf numFmtId="0" fontId="0" fillId="11" borderId="0" xfId="0" applyFill="1" applyAlignment="1">
      <alignment horizontal="left" vertical="top" wrapText="1"/>
    </xf>
    <xf numFmtId="0" fontId="16" fillId="11" borderId="24" xfId="0" applyFont="1" applyFill="1" applyBorder="1" applyAlignment="1">
      <alignment horizontal="center" vertical="center"/>
    </xf>
    <xf numFmtId="0" fontId="7" fillId="0" borderId="1"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8" xfId="0" applyFont="1" applyBorder="1" applyAlignment="1">
      <alignment horizontal="left" vertical="top" wrapText="1"/>
    </xf>
    <xf numFmtId="4" fontId="7" fillId="0" borderId="1" xfId="0" applyNumberFormat="1" applyFont="1" applyBorder="1" applyAlignment="1">
      <alignment horizontal="left" vertical="top" wrapText="1"/>
    </xf>
    <xf numFmtId="4" fontId="7" fillId="0" borderId="3" xfId="0" applyNumberFormat="1" applyFont="1" applyBorder="1" applyAlignment="1">
      <alignment horizontal="left" vertical="top" wrapText="1"/>
    </xf>
    <xf numFmtId="4" fontId="7" fillId="0" borderId="4" xfId="0" applyNumberFormat="1" applyFont="1" applyBorder="1" applyAlignment="1">
      <alignment horizontal="left" vertical="top" wrapText="1"/>
    </xf>
    <xf numFmtId="4" fontId="7" fillId="0" borderId="5" xfId="0" applyNumberFormat="1" applyFont="1" applyBorder="1" applyAlignment="1">
      <alignment horizontal="left" vertical="top" wrapText="1"/>
    </xf>
    <xf numFmtId="4" fontId="7" fillId="0" borderId="6" xfId="0" applyNumberFormat="1" applyFont="1" applyBorder="1" applyAlignment="1">
      <alignment horizontal="left" vertical="top" wrapText="1"/>
    </xf>
    <xf numFmtId="4" fontId="7" fillId="0" borderId="8" xfId="0" applyNumberFormat="1" applyFont="1" applyBorder="1" applyAlignment="1">
      <alignment horizontal="left" vertical="top" wrapText="1"/>
    </xf>
    <xf numFmtId="0" fontId="16" fillId="9" borderId="1" xfId="0" applyFont="1" applyFill="1" applyBorder="1" applyAlignment="1">
      <alignment horizontal="center" vertical="center"/>
    </xf>
    <xf numFmtId="0" fontId="16" fillId="9" borderId="2" xfId="0" applyFont="1" applyFill="1" applyBorder="1" applyAlignment="1">
      <alignment horizontal="center" vertical="center"/>
    </xf>
    <xf numFmtId="0" fontId="16" fillId="9" borderId="3" xfId="0" applyFont="1" applyFill="1" applyBorder="1" applyAlignment="1">
      <alignment horizontal="center" vertical="center"/>
    </xf>
    <xf numFmtId="0" fontId="16" fillId="9" borderId="4" xfId="0" applyFont="1" applyFill="1" applyBorder="1" applyAlignment="1">
      <alignment horizontal="center" vertical="center"/>
    </xf>
    <xf numFmtId="0" fontId="16" fillId="9" borderId="0" xfId="0" applyFont="1" applyFill="1" applyAlignment="1">
      <alignment horizontal="center" vertical="center"/>
    </xf>
    <xf numFmtId="0" fontId="16" fillId="9" borderId="5" xfId="0" applyFont="1" applyFill="1" applyBorder="1" applyAlignment="1">
      <alignment horizontal="center" vertical="center"/>
    </xf>
    <xf numFmtId="0" fontId="16" fillId="9" borderId="6" xfId="0" applyFont="1" applyFill="1" applyBorder="1" applyAlignment="1">
      <alignment horizontal="center" vertical="center"/>
    </xf>
    <xf numFmtId="0" fontId="16" fillId="9" borderId="7" xfId="0" applyFont="1" applyFill="1" applyBorder="1" applyAlignment="1">
      <alignment horizontal="center" vertical="center"/>
    </xf>
    <xf numFmtId="0" fontId="16" fillId="9" borderId="8" xfId="0" applyFont="1" applyFill="1" applyBorder="1" applyAlignment="1">
      <alignment horizontal="center" vertical="center"/>
    </xf>
    <xf numFmtId="4" fontId="23" fillId="9" borderId="23" xfId="0" applyNumberFormat="1" applyFont="1" applyFill="1" applyBorder="1" applyAlignment="1">
      <alignment horizontal="center"/>
    </xf>
    <xf numFmtId="4" fontId="23" fillId="9" borderId="25" xfId="0" applyNumberFormat="1" applyFont="1" applyFill="1" applyBorder="1" applyAlignment="1">
      <alignment horizontal="center"/>
    </xf>
    <xf numFmtId="0" fontId="23" fillId="9" borderId="23" xfId="0" applyFont="1" applyFill="1" applyBorder="1" applyAlignment="1">
      <alignment horizontal="center"/>
    </xf>
    <xf numFmtId="0" fontId="23" fillId="9" borderId="25" xfId="0" applyFont="1" applyFill="1" applyBorder="1" applyAlignment="1">
      <alignment horizontal="center"/>
    </xf>
    <xf numFmtId="0" fontId="19" fillId="9" borderId="1" xfId="0" applyFont="1" applyFill="1" applyBorder="1" applyAlignment="1">
      <alignment horizontal="center" vertical="top" wrapText="1"/>
    </xf>
    <xf numFmtId="0" fontId="19" fillId="9" borderId="2" xfId="0" applyFont="1" applyFill="1" applyBorder="1" applyAlignment="1">
      <alignment horizontal="center" vertical="top" wrapText="1"/>
    </xf>
    <xf numFmtId="0" fontId="21" fillId="9" borderId="21" xfId="0" applyFont="1" applyFill="1" applyBorder="1" applyAlignment="1">
      <alignment horizontal="center" vertical="center"/>
    </xf>
    <xf numFmtId="0" fontId="21" fillId="9" borderId="14" xfId="0" applyFont="1" applyFill="1" applyBorder="1" applyAlignment="1">
      <alignment horizontal="center" vertical="center"/>
    </xf>
    <xf numFmtId="4" fontId="13" fillId="9" borderId="2" xfId="0" applyNumberFormat="1" applyFont="1" applyFill="1" applyBorder="1" applyAlignment="1">
      <alignment horizontal="center" vertical="center" wrapText="1"/>
    </xf>
    <xf numFmtId="0" fontId="13" fillId="9" borderId="2" xfId="0" applyFont="1" applyFill="1" applyBorder="1" applyAlignment="1">
      <alignment horizontal="center" vertical="center" wrapText="1"/>
    </xf>
    <xf numFmtId="0" fontId="22" fillId="0" borderId="1" xfId="0" applyFont="1" applyBorder="1" applyAlignment="1">
      <alignment horizontal="left" vertical="top" wrapText="1"/>
    </xf>
    <xf numFmtId="0" fontId="22" fillId="0" borderId="2" xfId="0" applyFont="1" applyBorder="1" applyAlignment="1">
      <alignment horizontal="left" vertical="top" wrapText="1"/>
    </xf>
    <xf numFmtId="0" fontId="22" fillId="0" borderId="3" xfId="0" applyFont="1" applyBorder="1" applyAlignment="1">
      <alignment horizontal="left" vertical="top" wrapText="1"/>
    </xf>
    <xf numFmtId="0" fontId="22" fillId="0" borderId="4" xfId="0" applyFont="1" applyBorder="1" applyAlignment="1">
      <alignment horizontal="left" vertical="top" wrapText="1"/>
    </xf>
    <xf numFmtId="0" fontId="22" fillId="0" borderId="0" xfId="0" applyFont="1" applyAlignment="1">
      <alignment horizontal="left" vertical="top" wrapText="1"/>
    </xf>
    <xf numFmtId="0" fontId="22" fillId="0" borderId="5" xfId="0" applyFont="1" applyBorder="1" applyAlignment="1">
      <alignment horizontal="left" vertical="top" wrapText="1"/>
    </xf>
    <xf numFmtId="0" fontId="22" fillId="0" borderId="6" xfId="0" applyFont="1" applyBorder="1" applyAlignment="1">
      <alignment horizontal="left" vertical="top" wrapText="1"/>
    </xf>
    <xf numFmtId="0" fontId="22" fillId="0" borderId="7" xfId="0" applyFont="1" applyBorder="1" applyAlignment="1">
      <alignment horizontal="left" vertical="top" wrapText="1"/>
    </xf>
    <xf numFmtId="0" fontId="22" fillId="0" borderId="8" xfId="0" applyFont="1" applyBorder="1" applyAlignment="1">
      <alignment horizontal="left" vertical="top"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6" xfId="0" applyBorder="1" applyAlignment="1">
      <alignment horizontal="left" vertical="top" wrapText="1"/>
    </xf>
    <xf numFmtId="0" fontId="8" fillId="0" borderId="27" xfId="0" applyFont="1" applyBorder="1" applyAlignment="1">
      <alignment horizontal="left" vertical="top" wrapText="1"/>
    </xf>
    <xf numFmtId="0" fontId="5" fillId="9" borderId="27" xfId="0" applyFont="1" applyFill="1" applyBorder="1" applyAlignment="1">
      <alignment horizontal="center" vertical="center"/>
    </xf>
    <xf numFmtId="0" fontId="5" fillId="9" borderId="26" xfId="0" applyFont="1" applyFill="1" applyBorder="1" applyAlignment="1">
      <alignment horizontal="center" vertical="center"/>
    </xf>
    <xf numFmtId="10" fontId="0" fillId="11" borderId="0" xfId="0" applyNumberFormat="1" applyFill="1" applyAlignment="1">
      <alignment horizontal="center" vertical="center"/>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5" fillId="9" borderId="0" xfId="0" applyFont="1" applyFill="1" applyAlignment="1">
      <alignment horizontal="left"/>
    </xf>
    <xf numFmtId="0" fontId="5" fillId="9" borderId="23" xfId="0" applyFont="1" applyFill="1" applyBorder="1" applyAlignment="1">
      <alignment horizontal="center"/>
    </xf>
    <xf numFmtId="0" fontId="5" fillId="9" borderId="25" xfId="0" applyFont="1" applyFill="1" applyBorder="1" applyAlignment="1">
      <alignment horizontal="center"/>
    </xf>
    <xf numFmtId="0" fontId="5" fillId="9" borderId="0" xfId="0" applyFont="1" applyFill="1" applyAlignment="1">
      <alignment horizontal="center" vertical="center"/>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22" fillId="0" borderId="23"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B1FD5-9398-4B0F-91A3-3454753D5BC7}">
  <dimension ref="A1:R32"/>
  <sheetViews>
    <sheetView tabSelected="1" workbookViewId="0">
      <selection activeCell="AA29" sqref="AA29"/>
    </sheetView>
  </sheetViews>
  <sheetFormatPr defaultRowHeight="15" x14ac:dyDescent="0.25"/>
  <cols>
    <col min="16" max="16" width="7.42578125" customWidth="1"/>
    <col min="17" max="17" width="9.140625" hidden="1" customWidth="1"/>
    <col min="18" max="18" width="2.5703125" customWidth="1"/>
  </cols>
  <sheetData>
    <row r="1" spans="1:18" ht="9" customHeight="1" thickTop="1" x14ac:dyDescent="0.25">
      <c r="A1" s="199" t="s">
        <v>112</v>
      </c>
      <c r="B1" s="200"/>
      <c r="C1" s="200"/>
      <c r="D1" s="200"/>
      <c r="E1" s="200"/>
      <c r="F1" s="200"/>
      <c r="G1" s="200"/>
      <c r="H1" s="200"/>
      <c r="I1" s="200"/>
      <c r="J1" s="200"/>
      <c r="K1" s="200"/>
      <c r="L1" s="200"/>
      <c r="M1" s="200"/>
      <c r="N1" s="200"/>
      <c r="O1" s="200"/>
      <c r="P1" s="200"/>
      <c r="Q1" s="200"/>
      <c r="R1" s="201"/>
    </row>
    <row r="2" spans="1:18" ht="6.75" customHeight="1" x14ac:dyDescent="0.25">
      <c r="A2" s="202"/>
      <c r="B2" s="203"/>
      <c r="C2" s="203"/>
      <c r="D2" s="203"/>
      <c r="E2" s="203"/>
      <c r="F2" s="203"/>
      <c r="G2" s="203"/>
      <c r="H2" s="203"/>
      <c r="I2" s="203"/>
      <c r="J2" s="203"/>
      <c r="K2" s="203"/>
      <c r="L2" s="203"/>
      <c r="M2" s="203"/>
      <c r="N2" s="203"/>
      <c r="O2" s="203"/>
      <c r="P2" s="203"/>
      <c r="Q2" s="203"/>
      <c r="R2" s="204"/>
    </row>
    <row r="3" spans="1:18" ht="15.75" customHeight="1" thickBot="1" x14ac:dyDescent="0.3">
      <c r="A3" s="205"/>
      <c r="B3" s="206"/>
      <c r="C3" s="206"/>
      <c r="D3" s="206"/>
      <c r="E3" s="206"/>
      <c r="F3" s="206"/>
      <c r="G3" s="206"/>
      <c r="H3" s="206"/>
      <c r="I3" s="206"/>
      <c r="J3" s="206"/>
      <c r="K3" s="206"/>
      <c r="L3" s="206"/>
      <c r="M3" s="206"/>
      <c r="N3" s="206"/>
      <c r="O3" s="206"/>
      <c r="P3" s="206"/>
      <c r="Q3" s="206"/>
      <c r="R3" s="207"/>
    </row>
    <row r="4" spans="1:18" ht="15.75" customHeight="1" thickTop="1" thickBot="1" x14ac:dyDescent="0.3">
      <c r="A4" s="186"/>
      <c r="B4" s="186"/>
      <c r="C4" s="186"/>
      <c r="D4" s="186"/>
      <c r="E4" s="186"/>
      <c r="F4" s="186"/>
      <c r="G4" s="186"/>
      <c r="H4" s="186"/>
      <c r="I4" s="186"/>
      <c r="J4" s="186"/>
      <c r="K4" s="186"/>
      <c r="L4" s="186"/>
      <c r="M4" s="186"/>
      <c r="N4" s="186"/>
      <c r="O4" s="186"/>
      <c r="P4" s="186"/>
      <c r="Q4" s="186"/>
      <c r="R4" s="186"/>
    </row>
    <row r="5" spans="1:18" ht="15.75" thickTop="1" x14ac:dyDescent="0.25">
      <c r="A5" s="218" t="s">
        <v>216</v>
      </c>
      <c r="B5" s="219"/>
      <c r="C5" s="219"/>
      <c r="D5" s="219"/>
      <c r="E5" s="219"/>
      <c r="F5" s="219"/>
      <c r="G5" s="219"/>
      <c r="H5" s="219"/>
      <c r="I5" s="219"/>
      <c r="J5" s="219"/>
      <c r="K5" s="219"/>
      <c r="L5" s="219"/>
      <c r="M5" s="219"/>
      <c r="N5" s="219"/>
      <c r="O5" s="219"/>
      <c r="P5" s="219"/>
      <c r="Q5" s="219"/>
      <c r="R5" s="220"/>
    </row>
    <row r="6" spans="1:18" x14ac:dyDescent="0.25">
      <c r="A6" s="221"/>
      <c r="B6" s="222"/>
      <c r="C6" s="222"/>
      <c r="D6" s="222"/>
      <c r="E6" s="222"/>
      <c r="F6" s="222"/>
      <c r="G6" s="222"/>
      <c r="H6" s="222"/>
      <c r="I6" s="222"/>
      <c r="J6" s="222"/>
      <c r="K6" s="222"/>
      <c r="L6" s="222"/>
      <c r="M6" s="222"/>
      <c r="N6" s="222"/>
      <c r="O6" s="222"/>
      <c r="P6" s="222"/>
      <c r="Q6" s="222"/>
      <c r="R6" s="223"/>
    </row>
    <row r="7" spans="1:18" x14ac:dyDescent="0.25">
      <c r="A7" s="221"/>
      <c r="B7" s="222"/>
      <c r="C7" s="222"/>
      <c r="D7" s="222"/>
      <c r="E7" s="222"/>
      <c r="F7" s="222"/>
      <c r="G7" s="222"/>
      <c r="H7" s="222"/>
      <c r="I7" s="222"/>
      <c r="J7" s="222"/>
      <c r="K7" s="222"/>
      <c r="L7" s="222"/>
      <c r="M7" s="222"/>
      <c r="N7" s="222"/>
      <c r="O7" s="222"/>
      <c r="P7" s="222"/>
      <c r="Q7" s="222"/>
      <c r="R7" s="223"/>
    </row>
    <row r="8" spans="1:18" x14ac:dyDescent="0.25">
      <c r="A8" s="221"/>
      <c r="B8" s="222"/>
      <c r="C8" s="222"/>
      <c r="D8" s="222"/>
      <c r="E8" s="222"/>
      <c r="F8" s="222"/>
      <c r="G8" s="222"/>
      <c r="H8" s="222"/>
      <c r="I8" s="222"/>
      <c r="J8" s="222"/>
      <c r="K8" s="222"/>
      <c r="L8" s="222"/>
      <c r="M8" s="222"/>
      <c r="N8" s="222"/>
      <c r="O8" s="222"/>
      <c r="P8" s="222"/>
      <c r="Q8" s="222"/>
      <c r="R8" s="223"/>
    </row>
    <row r="9" spans="1:18" x14ac:dyDescent="0.25">
      <c r="A9" s="221"/>
      <c r="B9" s="222"/>
      <c r="C9" s="222"/>
      <c r="D9" s="222"/>
      <c r="E9" s="222"/>
      <c r="F9" s="222"/>
      <c r="G9" s="222"/>
      <c r="H9" s="222"/>
      <c r="I9" s="222"/>
      <c r="J9" s="222"/>
      <c r="K9" s="222"/>
      <c r="L9" s="222"/>
      <c r="M9" s="222"/>
      <c r="N9" s="222"/>
      <c r="O9" s="222"/>
      <c r="P9" s="222"/>
      <c r="Q9" s="222"/>
      <c r="R9" s="223"/>
    </row>
    <row r="10" spans="1:18" x14ac:dyDescent="0.25">
      <c r="A10" s="221"/>
      <c r="B10" s="222"/>
      <c r="C10" s="222"/>
      <c r="D10" s="222"/>
      <c r="E10" s="222"/>
      <c r="F10" s="222"/>
      <c r="G10" s="222"/>
      <c r="H10" s="222"/>
      <c r="I10" s="222"/>
      <c r="J10" s="222"/>
      <c r="K10" s="222"/>
      <c r="L10" s="222"/>
      <c r="M10" s="222"/>
      <c r="N10" s="222"/>
      <c r="O10" s="222"/>
      <c r="P10" s="222"/>
      <c r="Q10" s="222"/>
      <c r="R10" s="223"/>
    </row>
    <row r="11" spans="1:18" x14ac:dyDescent="0.25">
      <c r="A11" s="221"/>
      <c r="B11" s="222"/>
      <c r="C11" s="222"/>
      <c r="D11" s="222"/>
      <c r="E11" s="222"/>
      <c r="F11" s="222"/>
      <c r="G11" s="222"/>
      <c r="H11" s="222"/>
      <c r="I11" s="222"/>
      <c r="J11" s="222"/>
      <c r="K11" s="222"/>
      <c r="L11" s="222"/>
      <c r="M11" s="222"/>
      <c r="N11" s="222"/>
      <c r="O11" s="222"/>
      <c r="P11" s="222"/>
      <c r="Q11" s="222"/>
      <c r="R11" s="223"/>
    </row>
    <row r="12" spans="1:18" x14ac:dyDescent="0.25">
      <c r="A12" s="221"/>
      <c r="B12" s="222"/>
      <c r="C12" s="222"/>
      <c r="D12" s="222"/>
      <c r="E12" s="222"/>
      <c r="F12" s="222"/>
      <c r="G12" s="222"/>
      <c r="H12" s="222"/>
      <c r="I12" s="222"/>
      <c r="J12" s="222"/>
      <c r="K12" s="222"/>
      <c r="L12" s="222"/>
      <c r="M12" s="222"/>
      <c r="N12" s="222"/>
      <c r="O12" s="222"/>
      <c r="P12" s="222"/>
      <c r="Q12" s="222"/>
      <c r="R12" s="223"/>
    </row>
    <row r="13" spans="1:18" x14ac:dyDescent="0.25">
      <c r="A13" s="221"/>
      <c r="B13" s="222"/>
      <c r="C13" s="222"/>
      <c r="D13" s="222"/>
      <c r="E13" s="222"/>
      <c r="F13" s="222"/>
      <c r="G13" s="222"/>
      <c r="H13" s="222"/>
      <c r="I13" s="222"/>
      <c r="J13" s="222"/>
      <c r="K13" s="222"/>
      <c r="L13" s="222"/>
      <c r="M13" s="222"/>
      <c r="N13" s="222"/>
      <c r="O13" s="222"/>
      <c r="P13" s="222"/>
      <c r="Q13" s="222"/>
      <c r="R13" s="223"/>
    </row>
    <row r="14" spans="1:18" x14ac:dyDescent="0.25">
      <c r="A14" s="221"/>
      <c r="B14" s="222"/>
      <c r="C14" s="222"/>
      <c r="D14" s="222"/>
      <c r="E14" s="222"/>
      <c r="F14" s="222"/>
      <c r="G14" s="222"/>
      <c r="H14" s="222"/>
      <c r="I14" s="222"/>
      <c r="J14" s="222"/>
      <c r="K14" s="222"/>
      <c r="L14" s="222"/>
      <c r="M14" s="222"/>
      <c r="N14" s="222"/>
      <c r="O14" s="222"/>
      <c r="P14" s="222"/>
      <c r="Q14" s="222"/>
      <c r="R14" s="223"/>
    </row>
    <row r="15" spans="1:18" x14ac:dyDescent="0.25">
      <c r="A15" s="221"/>
      <c r="B15" s="222"/>
      <c r="C15" s="222"/>
      <c r="D15" s="222"/>
      <c r="E15" s="222"/>
      <c r="F15" s="222"/>
      <c r="G15" s="222"/>
      <c r="H15" s="222"/>
      <c r="I15" s="222"/>
      <c r="J15" s="222"/>
      <c r="K15" s="222"/>
      <c r="L15" s="222"/>
      <c r="M15" s="222"/>
      <c r="N15" s="222"/>
      <c r="O15" s="222"/>
      <c r="P15" s="222"/>
      <c r="Q15" s="222"/>
      <c r="R15" s="223"/>
    </row>
    <row r="16" spans="1:18" x14ac:dyDescent="0.25">
      <c r="A16" s="221"/>
      <c r="B16" s="222"/>
      <c r="C16" s="222"/>
      <c r="D16" s="222"/>
      <c r="E16" s="222"/>
      <c r="F16" s="222"/>
      <c r="G16" s="222"/>
      <c r="H16" s="222"/>
      <c r="I16" s="222"/>
      <c r="J16" s="222"/>
      <c r="K16" s="222"/>
      <c r="L16" s="222"/>
      <c r="M16" s="222"/>
      <c r="N16" s="222"/>
      <c r="O16" s="222"/>
      <c r="P16" s="222"/>
      <c r="Q16" s="222"/>
      <c r="R16" s="223"/>
    </row>
    <row r="17" spans="1:18" x14ac:dyDescent="0.25">
      <c r="A17" s="221"/>
      <c r="B17" s="222"/>
      <c r="C17" s="222"/>
      <c r="D17" s="222"/>
      <c r="E17" s="222"/>
      <c r="F17" s="222"/>
      <c r="G17" s="222"/>
      <c r="H17" s="222"/>
      <c r="I17" s="222"/>
      <c r="J17" s="222"/>
      <c r="K17" s="222"/>
      <c r="L17" s="222"/>
      <c r="M17" s="222"/>
      <c r="N17" s="222"/>
      <c r="O17" s="222"/>
      <c r="P17" s="222"/>
      <c r="Q17" s="222"/>
      <c r="R17" s="223"/>
    </row>
    <row r="18" spans="1:18" x14ac:dyDescent="0.25">
      <c r="A18" s="221"/>
      <c r="B18" s="222"/>
      <c r="C18" s="222"/>
      <c r="D18" s="222"/>
      <c r="E18" s="222"/>
      <c r="F18" s="222"/>
      <c r="G18" s="222"/>
      <c r="H18" s="222"/>
      <c r="I18" s="222"/>
      <c r="J18" s="222"/>
      <c r="K18" s="222"/>
      <c r="L18" s="222"/>
      <c r="M18" s="222"/>
      <c r="N18" s="222"/>
      <c r="O18" s="222"/>
      <c r="P18" s="222"/>
      <c r="Q18" s="222"/>
      <c r="R18" s="223"/>
    </row>
    <row r="19" spans="1:18" x14ac:dyDescent="0.25">
      <c r="A19" s="221"/>
      <c r="B19" s="222"/>
      <c r="C19" s="222"/>
      <c r="D19" s="222"/>
      <c r="E19" s="222"/>
      <c r="F19" s="222"/>
      <c r="G19" s="222"/>
      <c r="H19" s="222"/>
      <c r="I19" s="222"/>
      <c r="J19" s="222"/>
      <c r="K19" s="222"/>
      <c r="L19" s="222"/>
      <c r="M19" s="222"/>
      <c r="N19" s="222"/>
      <c r="O19" s="222"/>
      <c r="P19" s="222"/>
      <c r="Q19" s="222"/>
      <c r="R19" s="223"/>
    </row>
    <row r="20" spans="1:18" x14ac:dyDescent="0.25">
      <c r="A20" s="221"/>
      <c r="B20" s="222"/>
      <c r="C20" s="222"/>
      <c r="D20" s="222"/>
      <c r="E20" s="222"/>
      <c r="F20" s="222"/>
      <c r="G20" s="222"/>
      <c r="H20" s="222"/>
      <c r="I20" s="222"/>
      <c r="J20" s="222"/>
      <c r="K20" s="222"/>
      <c r="L20" s="222"/>
      <c r="M20" s="222"/>
      <c r="N20" s="222"/>
      <c r="O20" s="222"/>
      <c r="P20" s="222"/>
      <c r="Q20" s="222"/>
      <c r="R20" s="223"/>
    </row>
    <row r="21" spans="1:18" x14ac:dyDescent="0.25">
      <c r="A21" s="221"/>
      <c r="B21" s="222"/>
      <c r="C21" s="222"/>
      <c r="D21" s="222"/>
      <c r="E21" s="222"/>
      <c r="F21" s="222"/>
      <c r="G21" s="222"/>
      <c r="H21" s="222"/>
      <c r="I21" s="222"/>
      <c r="J21" s="222"/>
      <c r="K21" s="222"/>
      <c r="L21" s="222"/>
      <c r="M21" s="222"/>
      <c r="N21" s="222"/>
      <c r="O21" s="222"/>
      <c r="P21" s="222"/>
      <c r="Q21" s="222"/>
      <c r="R21" s="223"/>
    </row>
    <row r="22" spans="1:18" x14ac:dyDescent="0.25">
      <c r="A22" s="221"/>
      <c r="B22" s="222"/>
      <c r="C22" s="222"/>
      <c r="D22" s="222"/>
      <c r="E22" s="222"/>
      <c r="F22" s="222"/>
      <c r="G22" s="222"/>
      <c r="H22" s="222"/>
      <c r="I22" s="222"/>
      <c r="J22" s="222"/>
      <c r="K22" s="222"/>
      <c r="L22" s="222"/>
      <c r="M22" s="222"/>
      <c r="N22" s="222"/>
      <c r="O22" s="222"/>
      <c r="P22" s="222"/>
      <c r="Q22" s="222"/>
      <c r="R22" s="223"/>
    </row>
    <row r="23" spans="1:18" x14ac:dyDescent="0.25">
      <c r="A23" s="221"/>
      <c r="B23" s="222"/>
      <c r="C23" s="222"/>
      <c r="D23" s="222"/>
      <c r="E23" s="222"/>
      <c r="F23" s="222"/>
      <c r="G23" s="222"/>
      <c r="H23" s="222"/>
      <c r="I23" s="222"/>
      <c r="J23" s="222"/>
      <c r="K23" s="222"/>
      <c r="L23" s="222"/>
      <c r="M23" s="222"/>
      <c r="N23" s="222"/>
      <c r="O23" s="222"/>
      <c r="P23" s="222"/>
      <c r="Q23" s="222"/>
      <c r="R23" s="223"/>
    </row>
    <row r="24" spans="1:18" x14ac:dyDescent="0.25">
      <c r="A24" s="221"/>
      <c r="B24" s="222"/>
      <c r="C24" s="222"/>
      <c r="D24" s="222"/>
      <c r="E24" s="222"/>
      <c r="F24" s="222"/>
      <c r="G24" s="222"/>
      <c r="H24" s="222"/>
      <c r="I24" s="222"/>
      <c r="J24" s="222"/>
      <c r="K24" s="222"/>
      <c r="L24" s="222"/>
      <c r="M24" s="222"/>
      <c r="N24" s="222"/>
      <c r="O24" s="222"/>
      <c r="P24" s="222"/>
      <c r="Q24" s="222"/>
      <c r="R24" s="223"/>
    </row>
    <row r="25" spans="1:18" x14ac:dyDescent="0.25">
      <c r="A25" s="221"/>
      <c r="B25" s="222"/>
      <c r="C25" s="222"/>
      <c r="D25" s="222"/>
      <c r="E25" s="222"/>
      <c r="F25" s="222"/>
      <c r="G25" s="222"/>
      <c r="H25" s="222"/>
      <c r="I25" s="222"/>
      <c r="J25" s="222"/>
      <c r="K25" s="222"/>
      <c r="L25" s="222"/>
      <c r="M25" s="222"/>
      <c r="N25" s="222"/>
      <c r="O25" s="222"/>
      <c r="P25" s="222"/>
      <c r="Q25" s="222"/>
      <c r="R25" s="223"/>
    </row>
    <row r="26" spans="1:18" x14ac:dyDescent="0.25">
      <c r="A26" s="221"/>
      <c r="B26" s="222"/>
      <c r="C26" s="222"/>
      <c r="D26" s="222"/>
      <c r="E26" s="222"/>
      <c r="F26" s="222"/>
      <c r="G26" s="222"/>
      <c r="H26" s="222"/>
      <c r="I26" s="222"/>
      <c r="J26" s="222"/>
      <c r="K26" s="222"/>
      <c r="L26" s="222"/>
      <c r="M26" s="222"/>
      <c r="N26" s="222"/>
      <c r="O26" s="222"/>
      <c r="P26" s="222"/>
      <c r="Q26" s="222"/>
      <c r="R26" s="223"/>
    </row>
    <row r="27" spans="1:18" x14ac:dyDescent="0.25">
      <c r="A27" s="221"/>
      <c r="B27" s="222"/>
      <c r="C27" s="222"/>
      <c r="D27" s="222"/>
      <c r="E27" s="222"/>
      <c r="F27" s="222"/>
      <c r="G27" s="222"/>
      <c r="H27" s="222"/>
      <c r="I27" s="222"/>
      <c r="J27" s="222"/>
      <c r="K27" s="222"/>
      <c r="L27" s="222"/>
      <c r="M27" s="222"/>
      <c r="N27" s="222"/>
      <c r="O27" s="222"/>
      <c r="P27" s="222"/>
      <c r="Q27" s="222"/>
      <c r="R27" s="223"/>
    </row>
    <row r="28" spans="1:18" x14ac:dyDescent="0.25">
      <c r="A28" s="221"/>
      <c r="B28" s="222"/>
      <c r="C28" s="222"/>
      <c r="D28" s="222"/>
      <c r="E28" s="222"/>
      <c r="F28" s="222"/>
      <c r="G28" s="222"/>
      <c r="H28" s="222"/>
      <c r="I28" s="222"/>
      <c r="J28" s="222"/>
      <c r="K28" s="222"/>
      <c r="L28" s="222"/>
      <c r="M28" s="222"/>
      <c r="N28" s="222"/>
      <c r="O28" s="222"/>
      <c r="P28" s="222"/>
      <c r="Q28" s="222"/>
      <c r="R28" s="223"/>
    </row>
    <row r="29" spans="1:18" ht="66.75" customHeight="1" x14ac:dyDescent="0.25">
      <c r="A29" s="221"/>
      <c r="B29" s="222"/>
      <c r="C29" s="222"/>
      <c r="D29" s="222"/>
      <c r="E29" s="222"/>
      <c r="F29" s="222"/>
      <c r="G29" s="222"/>
      <c r="H29" s="222"/>
      <c r="I29" s="222"/>
      <c r="J29" s="222"/>
      <c r="K29" s="222"/>
      <c r="L29" s="222"/>
      <c r="M29" s="222"/>
      <c r="N29" s="222"/>
      <c r="O29" s="222"/>
      <c r="P29" s="222"/>
      <c r="Q29" s="222"/>
      <c r="R29" s="223"/>
    </row>
    <row r="30" spans="1:18" x14ac:dyDescent="0.25">
      <c r="A30" s="221"/>
      <c r="B30" s="222"/>
      <c r="C30" s="222"/>
      <c r="D30" s="222"/>
      <c r="E30" s="222"/>
      <c r="F30" s="222"/>
      <c r="G30" s="222"/>
      <c r="H30" s="222"/>
      <c r="I30" s="222"/>
      <c r="J30" s="222"/>
      <c r="K30" s="222"/>
      <c r="L30" s="222"/>
      <c r="M30" s="222"/>
      <c r="N30" s="222"/>
      <c r="O30" s="222"/>
      <c r="P30" s="222"/>
      <c r="Q30" s="222"/>
      <c r="R30" s="223"/>
    </row>
    <row r="31" spans="1:18" ht="15.75" thickBot="1" x14ac:dyDescent="0.3">
      <c r="A31" s="224"/>
      <c r="B31" s="225"/>
      <c r="C31" s="225"/>
      <c r="D31" s="225"/>
      <c r="E31" s="225"/>
      <c r="F31" s="225"/>
      <c r="G31" s="225"/>
      <c r="H31" s="225"/>
      <c r="I31" s="225"/>
      <c r="J31" s="225"/>
      <c r="K31" s="225"/>
      <c r="L31" s="225"/>
      <c r="M31" s="225"/>
      <c r="N31" s="225"/>
      <c r="O31" s="225"/>
      <c r="P31" s="225"/>
      <c r="Q31" s="225"/>
      <c r="R31" s="226"/>
    </row>
    <row r="32" spans="1:18" ht="15.75" thickTop="1" x14ac:dyDescent="0.25"/>
  </sheetData>
  <sheetProtection algorithmName="SHA-512" hashValue="fZZb9fKprsGkwP9Gwid5nreC1IbUU0+xQ4AUIEy+VB8VPmDVx1HwiwrmC8m9G99MayLkJIKIQ80JfF2H8lkMaQ==" saltValue="Y7ww8MhW6nh8ROncw5w3dA==" spinCount="100000" sheet="1" selectLockedCells="1"/>
  <mergeCells count="2">
    <mergeCell ref="A5:R31"/>
    <mergeCell ref="A1:R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FF307-55E6-4B32-BA0E-D5B1E3851D16}">
  <dimension ref="B1:J13"/>
  <sheetViews>
    <sheetView topLeftCell="B1" workbookViewId="0">
      <selection activeCell="D7" sqref="D7:D12"/>
    </sheetView>
  </sheetViews>
  <sheetFormatPr defaultRowHeight="15" x14ac:dyDescent="0.25"/>
  <cols>
    <col min="2" max="2" width="91.85546875" customWidth="1"/>
    <col min="3" max="3" width="6.42578125" customWidth="1"/>
    <col min="4" max="4" width="101.5703125" customWidth="1"/>
  </cols>
  <sheetData>
    <row r="1" spans="2:10" ht="15" customHeight="1" thickTop="1" x14ac:dyDescent="0.25">
      <c r="B1" s="199" t="s">
        <v>112</v>
      </c>
      <c r="C1" s="200"/>
      <c r="D1" s="200"/>
      <c r="E1" s="182"/>
      <c r="F1" s="182"/>
      <c r="G1" s="182"/>
      <c r="H1" s="182"/>
      <c r="I1" s="182"/>
      <c r="J1" s="182"/>
    </row>
    <row r="2" spans="2:10" ht="6.75" customHeight="1" x14ac:dyDescent="0.25">
      <c r="B2" s="202"/>
      <c r="C2" s="203"/>
      <c r="D2" s="203"/>
      <c r="E2" s="182"/>
      <c r="F2" s="182"/>
      <c r="G2" s="182"/>
      <c r="H2" s="182"/>
      <c r="I2" s="182"/>
      <c r="J2" s="182"/>
    </row>
    <row r="3" spans="2:10" ht="11.25" customHeight="1" thickBot="1" x14ac:dyDescent="0.3">
      <c r="B3" s="205"/>
      <c r="C3" s="206"/>
      <c r="D3" s="206"/>
      <c r="E3" s="182"/>
      <c r="F3" s="182"/>
      <c r="G3" s="182"/>
      <c r="H3" s="182"/>
      <c r="I3" s="182"/>
      <c r="J3" s="182"/>
    </row>
    <row r="4" spans="2:10" ht="16.5" thickTop="1" thickBot="1" x14ac:dyDescent="0.3">
      <c r="C4" s="64"/>
    </row>
    <row r="5" spans="2:10" ht="15.75" thickTop="1" x14ac:dyDescent="0.25">
      <c r="B5" s="231" t="s">
        <v>203</v>
      </c>
      <c r="C5" s="64"/>
      <c r="D5" s="231" t="s">
        <v>202</v>
      </c>
    </row>
    <row r="6" spans="2:10" ht="15.75" thickBot="1" x14ac:dyDescent="0.3">
      <c r="B6" s="232"/>
      <c r="C6" s="64"/>
      <c r="D6" s="232"/>
    </row>
    <row r="7" spans="2:10" ht="409.5" customHeight="1" thickTop="1" x14ac:dyDescent="0.25">
      <c r="B7" s="230" t="s">
        <v>214</v>
      </c>
      <c r="D7" s="227" t="s">
        <v>219</v>
      </c>
    </row>
    <row r="8" spans="2:10" ht="126.75" customHeight="1" x14ac:dyDescent="0.25">
      <c r="B8" s="228"/>
      <c r="C8" s="64"/>
      <c r="D8" s="228"/>
    </row>
    <row r="9" spans="2:10" ht="289.5" customHeight="1" x14ac:dyDescent="0.25">
      <c r="B9" s="228"/>
      <c r="C9" s="64"/>
      <c r="D9" s="228"/>
    </row>
    <row r="10" spans="2:10" ht="96.75" customHeight="1" x14ac:dyDescent="0.25">
      <c r="B10" s="228"/>
      <c r="C10" s="64"/>
      <c r="D10" s="228"/>
    </row>
    <row r="11" spans="2:10" ht="409.5" customHeight="1" x14ac:dyDescent="0.25">
      <c r="B11" s="228"/>
      <c r="C11" s="64"/>
      <c r="D11" s="228"/>
    </row>
    <row r="12" spans="2:10" ht="294.75" customHeight="1" thickBot="1" x14ac:dyDescent="0.3">
      <c r="B12" s="229"/>
      <c r="C12" s="64"/>
      <c r="D12" s="229"/>
    </row>
    <row r="13" spans="2:10" ht="15.75" thickTop="1" x14ac:dyDescent="0.25"/>
  </sheetData>
  <sheetProtection algorithmName="SHA-512" hashValue="jbAe7+rPbhB/2OHOQXAbRiCuTrLHWMix+NZM1t7uCgZaQ/z0bRz0uHTHoEJcMRDtMOcLkoIME9LQ1wIXCc6dZA==" saltValue="+h5W4UMztka2Sx0utEJSiA==" spinCount="100000" sheet="1" selectLockedCells="1"/>
  <mergeCells count="5">
    <mergeCell ref="D7:D12"/>
    <mergeCell ref="B7:B12"/>
    <mergeCell ref="D5:D6"/>
    <mergeCell ref="B5:B6"/>
    <mergeCell ref="B1:D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E9BE9-4F00-479C-B440-41F7F6EDDAE8}">
  <dimension ref="A1:I32"/>
  <sheetViews>
    <sheetView workbookViewId="0">
      <selection activeCell="E7" sqref="E7"/>
    </sheetView>
  </sheetViews>
  <sheetFormatPr defaultColWidth="9.140625" defaultRowHeight="15" x14ac:dyDescent="0.25"/>
  <cols>
    <col min="1" max="1" width="32.5703125" style="15" customWidth="1"/>
    <col min="2" max="2" width="16.140625" style="15" customWidth="1"/>
    <col min="3" max="3" width="4" style="15" customWidth="1"/>
    <col min="4" max="4" width="27.5703125" style="15" customWidth="1"/>
    <col min="5" max="5" width="47.42578125" style="15" customWidth="1"/>
    <col min="6" max="6" width="7" style="15" customWidth="1"/>
    <col min="7" max="7" width="31" style="15" customWidth="1"/>
    <col min="8" max="8" width="50.85546875" style="15" customWidth="1"/>
    <col min="9" max="9" width="5.28515625" style="15" customWidth="1"/>
    <col min="10" max="16384" width="9.140625" style="15"/>
  </cols>
  <sheetData>
    <row r="1" spans="1:9" ht="15" customHeight="1" thickTop="1" x14ac:dyDescent="0.25">
      <c r="A1" s="199" t="s">
        <v>112</v>
      </c>
      <c r="B1" s="200"/>
      <c r="C1" s="200"/>
      <c r="D1" s="200"/>
      <c r="E1" s="200"/>
      <c r="F1" s="200"/>
      <c r="G1" s="200"/>
      <c r="H1" s="200"/>
      <c r="I1" s="201"/>
    </row>
    <row r="2" spans="1:9" ht="4.5" customHeight="1" x14ac:dyDescent="0.25">
      <c r="A2" s="202"/>
      <c r="B2" s="203"/>
      <c r="C2" s="203"/>
      <c r="D2" s="203"/>
      <c r="E2" s="203"/>
      <c r="F2" s="203"/>
      <c r="G2" s="203"/>
      <c r="H2" s="203"/>
      <c r="I2" s="204"/>
    </row>
    <row r="3" spans="1:9" ht="13.5" customHeight="1" thickBot="1" x14ac:dyDescent="0.3">
      <c r="A3" s="205"/>
      <c r="B3" s="206"/>
      <c r="C3" s="206"/>
      <c r="D3" s="206"/>
      <c r="E3" s="206"/>
      <c r="F3" s="206"/>
      <c r="G3" s="206"/>
      <c r="H3" s="206"/>
      <c r="I3" s="207"/>
    </row>
    <row r="4" spans="1:9" ht="16.5" thickTop="1" thickBot="1" x14ac:dyDescent="0.3">
      <c r="A4" s="183"/>
      <c r="B4" s="183"/>
      <c r="C4" s="183"/>
      <c r="D4" s="184"/>
      <c r="E4" s="184"/>
      <c r="F4" s="184"/>
      <c r="G4" s="184"/>
      <c r="H4" s="184"/>
      <c r="I4" s="184"/>
    </row>
    <row r="5" spans="1:9" ht="99" customHeight="1" thickTop="1" x14ac:dyDescent="0.35">
      <c r="A5" s="212" t="s">
        <v>172</v>
      </c>
      <c r="B5" s="213"/>
      <c r="C5" s="85"/>
      <c r="D5" s="216" t="s">
        <v>188</v>
      </c>
      <c r="E5" s="216"/>
      <c r="F5" s="74"/>
      <c r="G5" s="217" t="s">
        <v>187</v>
      </c>
      <c r="H5" s="217"/>
      <c r="I5" s="26"/>
    </row>
    <row r="6" spans="1:9" ht="23.25" customHeight="1" thickBot="1" x14ac:dyDescent="0.4">
      <c r="A6" s="80"/>
      <c r="B6" s="81"/>
      <c r="C6" s="81"/>
      <c r="D6" s="75"/>
      <c r="E6" s="75"/>
      <c r="F6" s="75"/>
      <c r="G6" s="75"/>
      <c r="H6" s="75"/>
      <c r="I6" s="82"/>
    </row>
    <row r="7" spans="1:9" ht="48.75" customHeight="1" x14ac:dyDescent="0.35">
      <c r="A7" s="214" t="s">
        <v>189</v>
      </c>
      <c r="B7" s="215"/>
      <c r="C7" s="81"/>
      <c r="D7" s="37" t="s">
        <v>197</v>
      </c>
      <c r="E7" s="119">
        <v>224533</v>
      </c>
      <c r="F7" s="75"/>
      <c r="G7" s="38" t="s">
        <v>200</v>
      </c>
      <c r="H7" s="180">
        <v>0.15846099999999999</v>
      </c>
      <c r="I7" s="82"/>
    </row>
    <row r="8" spans="1:9" ht="21" x14ac:dyDescent="0.25">
      <c r="A8" s="90" t="s">
        <v>94</v>
      </c>
      <c r="B8" s="91"/>
      <c r="C8" s="77"/>
      <c r="D8" s="87"/>
      <c r="E8" s="88"/>
      <c r="F8" s="75"/>
      <c r="G8" s="75"/>
      <c r="H8" s="89"/>
      <c r="I8" s="82"/>
    </row>
    <row r="9" spans="1:9" ht="21" x14ac:dyDescent="0.25">
      <c r="A9" s="27" t="s">
        <v>183</v>
      </c>
      <c r="B9" s="30">
        <f>Calculations!B11</f>
        <v>502621943.86132395</v>
      </c>
      <c r="C9" s="77"/>
      <c r="D9" s="37" t="s">
        <v>111</v>
      </c>
      <c r="E9" s="179">
        <f>Calculations!B29/Calculations!B28</f>
        <v>0.1584610554490023</v>
      </c>
      <c r="F9" s="75"/>
      <c r="G9" s="38" t="s">
        <v>171</v>
      </c>
      <c r="H9" s="39">
        <f>Calculations!C42/'Detailed Cash flow'!A240*-1</f>
        <v>224998.60965864529</v>
      </c>
      <c r="I9" s="82"/>
    </row>
    <row r="10" spans="1:9" ht="18" customHeight="1" x14ac:dyDescent="0.25">
      <c r="A10" s="28" t="s">
        <v>26</v>
      </c>
      <c r="B10" s="31">
        <f>Calculations!B12</f>
        <v>-34178292.182570033</v>
      </c>
      <c r="C10" s="77"/>
      <c r="D10" s="37" t="s">
        <v>80</v>
      </c>
      <c r="E10" s="39">
        <f>E7*'Detailed Cash flow'!A240</f>
        <v>22902366</v>
      </c>
      <c r="F10" s="75"/>
      <c r="G10" s="38" t="s">
        <v>80</v>
      </c>
      <c r="H10" s="39">
        <f>H9*'Detailed Cash flow'!A240</f>
        <v>22949858.185181819</v>
      </c>
      <c r="I10" s="82"/>
    </row>
    <row r="11" spans="1:9" s="16" customFormat="1" ht="15.75" thickBot="1" x14ac:dyDescent="0.3">
      <c r="A11" s="28" t="s">
        <v>175</v>
      </c>
      <c r="B11" s="30">
        <f>Calculations!B13</f>
        <v>468443651.67875391</v>
      </c>
      <c r="C11" s="76"/>
      <c r="E11" s="40"/>
      <c r="F11" s="76"/>
      <c r="H11" s="40"/>
      <c r="I11" s="83"/>
    </row>
    <row r="12" spans="1:9" ht="16.5" thickTop="1" thickBot="1" x14ac:dyDescent="0.3">
      <c r="A12" s="92"/>
      <c r="B12" s="93"/>
      <c r="C12" s="77"/>
      <c r="D12" s="208" t="s">
        <v>199</v>
      </c>
      <c r="E12" s="209"/>
      <c r="F12" s="77"/>
      <c r="G12" s="210" t="s">
        <v>198</v>
      </c>
      <c r="H12" s="211"/>
      <c r="I12" s="82"/>
    </row>
    <row r="13" spans="1:9" ht="15.75" customHeight="1" thickTop="1" x14ac:dyDescent="0.25">
      <c r="A13" s="94" t="s">
        <v>95</v>
      </c>
      <c r="B13" s="95"/>
      <c r="C13" s="77"/>
      <c r="D13" s="193" t="s">
        <v>215</v>
      </c>
      <c r="E13" s="194"/>
      <c r="F13" s="77"/>
      <c r="G13" s="187" t="s">
        <v>220</v>
      </c>
      <c r="H13" s="188"/>
      <c r="I13" s="82"/>
    </row>
    <row r="14" spans="1:9" x14ac:dyDescent="0.25">
      <c r="A14" s="28" t="s">
        <v>176</v>
      </c>
      <c r="B14" s="30">
        <f>Calculations!B15</f>
        <v>-193650</v>
      </c>
      <c r="C14" s="77"/>
      <c r="D14" s="195"/>
      <c r="E14" s="196"/>
      <c r="F14" s="77"/>
      <c r="G14" s="189"/>
      <c r="H14" s="190"/>
      <c r="I14" s="82"/>
    </row>
    <row r="15" spans="1:9" x14ac:dyDescent="0.25">
      <c r="A15" s="28" t="s">
        <v>177</v>
      </c>
      <c r="B15" s="30">
        <f>Calculations!B16</f>
        <v>-33150000</v>
      </c>
      <c r="C15" s="77"/>
      <c r="D15" s="195"/>
      <c r="E15" s="196"/>
      <c r="F15" s="77"/>
      <c r="G15" s="189"/>
      <c r="H15" s="190"/>
      <c r="I15" s="82"/>
    </row>
    <row r="16" spans="1:9" x14ac:dyDescent="0.25">
      <c r="A16" s="28" t="s">
        <v>178</v>
      </c>
      <c r="B16" s="30">
        <f>Calculations!B17</f>
        <v>-843690.24</v>
      </c>
      <c r="C16" s="77"/>
      <c r="D16" s="195"/>
      <c r="E16" s="196"/>
      <c r="F16" s="77"/>
      <c r="G16" s="189"/>
      <c r="H16" s="190"/>
      <c r="I16" s="82"/>
    </row>
    <row r="17" spans="1:9" ht="20.25" customHeight="1" x14ac:dyDescent="0.25">
      <c r="A17" s="28" t="s">
        <v>34</v>
      </c>
      <c r="B17" s="30">
        <f>Calculations!B19</f>
        <v>-10532951</v>
      </c>
      <c r="C17" s="77"/>
      <c r="D17" s="195"/>
      <c r="E17" s="196"/>
      <c r="F17" s="77"/>
      <c r="G17" s="189"/>
      <c r="H17" s="190"/>
      <c r="I17" s="82"/>
    </row>
    <row r="18" spans="1:9" x14ac:dyDescent="0.25">
      <c r="A18" s="28" t="s">
        <v>179</v>
      </c>
      <c r="B18" s="30">
        <f>Calculations!B20</f>
        <v>-1700000.0000000023</v>
      </c>
      <c r="C18" s="77"/>
      <c r="D18" s="195"/>
      <c r="E18" s="196"/>
      <c r="F18" s="78"/>
      <c r="G18" s="189"/>
      <c r="H18" s="190"/>
      <c r="I18" s="82"/>
    </row>
    <row r="19" spans="1:9" x14ac:dyDescent="0.25">
      <c r="A19" s="28" t="s">
        <v>180</v>
      </c>
      <c r="B19" s="30">
        <f>Calculations!B22</f>
        <v>-181751660.03999996</v>
      </c>
      <c r="C19" s="77"/>
      <c r="D19" s="195"/>
      <c r="E19" s="196"/>
      <c r="F19" s="78"/>
      <c r="G19" s="189"/>
      <c r="H19" s="190"/>
      <c r="I19" s="82"/>
    </row>
    <row r="20" spans="1:9" x14ac:dyDescent="0.25">
      <c r="A20" s="28" t="s">
        <v>186</v>
      </c>
      <c r="B20" s="30">
        <f>Calculations!B21</f>
        <v>-111465358.2</v>
      </c>
      <c r="C20" s="77"/>
      <c r="D20" s="195"/>
      <c r="E20" s="196"/>
      <c r="F20" s="77"/>
      <c r="G20" s="189"/>
      <c r="H20" s="190"/>
      <c r="I20" s="82"/>
    </row>
    <row r="21" spans="1:9" x14ac:dyDescent="0.25">
      <c r="A21" s="28" t="s">
        <v>65</v>
      </c>
      <c r="B21" s="30">
        <f>Calculations!B23</f>
        <v>-1781879.02</v>
      </c>
      <c r="C21" s="77"/>
      <c r="D21" s="195"/>
      <c r="E21" s="196"/>
      <c r="F21" s="77"/>
      <c r="G21" s="189"/>
      <c r="H21" s="190"/>
      <c r="I21" s="82"/>
    </row>
    <row r="22" spans="1:9" x14ac:dyDescent="0.25">
      <c r="A22" s="28" t="s">
        <v>48</v>
      </c>
      <c r="B22" s="30">
        <f>Calculations!B24</f>
        <v>-1000000</v>
      </c>
      <c r="C22" s="77"/>
      <c r="D22" s="195"/>
      <c r="E22" s="196"/>
      <c r="F22" s="77"/>
      <c r="G22" s="189"/>
      <c r="H22" s="190"/>
      <c r="I22" s="82"/>
    </row>
    <row r="23" spans="1:9" x14ac:dyDescent="0.25">
      <c r="A23" s="28" t="s">
        <v>185</v>
      </c>
      <c r="B23" s="30">
        <f>Calculations!B25</f>
        <v>-4517441.25</v>
      </c>
      <c r="C23" s="77"/>
      <c r="D23" s="195"/>
      <c r="E23" s="196"/>
      <c r="F23" s="77"/>
      <c r="G23" s="189"/>
      <c r="H23" s="190"/>
      <c r="I23" s="82"/>
    </row>
    <row r="24" spans="1:9" x14ac:dyDescent="0.25">
      <c r="A24" s="28" t="s">
        <v>184</v>
      </c>
      <c r="B24" s="30">
        <f>Calculations!B26</f>
        <v>-1505813.75</v>
      </c>
      <c r="C24" s="77"/>
      <c r="D24" s="195"/>
      <c r="E24" s="196"/>
      <c r="F24" s="77"/>
      <c r="G24" s="189"/>
      <c r="H24" s="190"/>
      <c r="I24" s="82"/>
    </row>
    <row r="25" spans="1:9" x14ac:dyDescent="0.25">
      <c r="A25" s="28" t="s">
        <v>181</v>
      </c>
      <c r="B25" s="30">
        <f>Calculations!B18</f>
        <v>-7026654.7751813084</v>
      </c>
      <c r="C25" s="77"/>
      <c r="D25" s="195"/>
      <c r="E25" s="196"/>
      <c r="F25" s="77"/>
      <c r="G25" s="189"/>
      <c r="H25" s="190"/>
      <c r="I25" s="82"/>
    </row>
    <row r="26" spans="1:9" ht="15.75" thickBot="1" x14ac:dyDescent="0.3">
      <c r="A26" s="29" t="s">
        <v>54</v>
      </c>
      <c r="B26" s="32">
        <f>Calculations!B27</f>
        <v>-25995734.324509405</v>
      </c>
      <c r="C26" s="77"/>
      <c r="D26" s="195"/>
      <c r="E26" s="196"/>
      <c r="F26" s="77"/>
      <c r="G26" s="189"/>
      <c r="H26" s="190"/>
      <c r="I26" s="82"/>
    </row>
    <row r="27" spans="1:9" ht="16.5" customHeight="1" thickTop="1" thickBot="1" x14ac:dyDescent="0.3">
      <c r="A27" s="34" t="s">
        <v>182</v>
      </c>
      <c r="B27" s="33">
        <f>B11+B14+B15+B16+B17+B18+B19+B20+B21+B22+B23+B24+B25+B26</f>
        <v>86978819.079063237</v>
      </c>
      <c r="C27" s="77"/>
      <c r="D27" s="195"/>
      <c r="E27" s="196"/>
      <c r="F27" s="77"/>
      <c r="G27" s="189"/>
      <c r="H27" s="190"/>
      <c r="I27" s="82"/>
    </row>
    <row r="28" spans="1:9" ht="409.5" customHeight="1" x14ac:dyDescent="0.25">
      <c r="A28" s="86"/>
      <c r="B28" s="77"/>
      <c r="C28" s="77"/>
      <c r="D28" s="195"/>
      <c r="E28" s="196"/>
      <c r="F28" s="77"/>
      <c r="G28" s="189"/>
      <c r="H28" s="190"/>
      <c r="I28" s="82"/>
    </row>
    <row r="29" spans="1:9" ht="409.5" customHeight="1" x14ac:dyDescent="0.25">
      <c r="A29" s="86"/>
      <c r="B29" s="77"/>
      <c r="C29" s="77"/>
      <c r="D29" s="195"/>
      <c r="E29" s="196"/>
      <c r="F29" s="77"/>
      <c r="G29" s="189"/>
      <c r="H29" s="190"/>
      <c r="I29" s="82"/>
    </row>
    <row r="30" spans="1:9" ht="40.5" customHeight="1" thickBot="1" x14ac:dyDescent="0.3">
      <c r="A30" s="86"/>
      <c r="B30" s="77"/>
      <c r="C30" s="77"/>
      <c r="D30" s="197"/>
      <c r="E30" s="198"/>
      <c r="F30" s="77"/>
      <c r="G30" s="191"/>
      <c r="H30" s="192"/>
      <c r="I30" s="82"/>
    </row>
    <row r="31" spans="1:9" ht="63.75" customHeight="1" thickTop="1" thickBot="1" x14ac:dyDescent="0.3">
      <c r="A31" s="181"/>
      <c r="B31" s="79"/>
      <c r="C31" s="79"/>
      <c r="D31" s="79"/>
      <c r="E31" s="79"/>
      <c r="F31" s="79"/>
      <c r="G31" s="79"/>
      <c r="H31" s="79"/>
      <c r="I31" s="84"/>
    </row>
    <row r="32" spans="1:9" ht="15.75" thickTop="1" x14ac:dyDescent="0.25"/>
  </sheetData>
  <sheetProtection algorithmName="SHA-512" hashValue="Tbg1OAhjzoeeay1nkWYWIzUNm3BQZRengAvkvlesiSMFn3hm79Di/ruP0P1Kn2pRQzoIHQKCLTDkwfWIS4HYBw==" saltValue="KiWO+ZqwvD1BlAMXTI0ywg==" spinCount="100000" sheet="1" selectLockedCells="1"/>
  <mergeCells count="9">
    <mergeCell ref="A1:I3"/>
    <mergeCell ref="D12:E12"/>
    <mergeCell ref="G12:H12"/>
    <mergeCell ref="A5:B5"/>
    <mergeCell ref="A7:B7"/>
    <mergeCell ref="D5:E5"/>
    <mergeCell ref="G5:H5"/>
    <mergeCell ref="G13:H30"/>
    <mergeCell ref="D13:E30"/>
  </mergeCell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B7E89-BAE7-4CC0-AA83-F5DAEC7F85F9}">
  <dimension ref="A1:R81"/>
  <sheetViews>
    <sheetView workbookViewId="0">
      <selection activeCell="M12" sqref="M12"/>
    </sheetView>
  </sheetViews>
  <sheetFormatPr defaultRowHeight="15" x14ac:dyDescent="0.25"/>
  <cols>
    <col min="2" max="2" width="25" customWidth="1"/>
    <col min="3" max="3" width="8.5703125" customWidth="1"/>
    <col min="4" max="4" width="13.85546875" style="1" bestFit="1" customWidth="1"/>
    <col min="5" max="5" width="15.5703125" style="1" customWidth="1"/>
    <col min="6" max="6" width="9" style="1" customWidth="1"/>
    <col min="7" max="7" width="22.85546875" style="1" customWidth="1"/>
    <col min="8" max="8" width="13.42578125" style="1" customWidth="1"/>
    <col min="9" max="9" width="14.85546875" customWidth="1"/>
    <col min="11" max="11" width="10.5703125" customWidth="1"/>
    <col min="12" max="12" width="16.85546875" customWidth="1"/>
    <col min="13" max="15" width="10.5703125" customWidth="1"/>
    <col min="16" max="16" width="16.42578125" customWidth="1"/>
    <col min="17" max="17" width="16.85546875" customWidth="1"/>
    <col min="18" max="18" width="17.140625" customWidth="1"/>
    <col min="19" max="19" width="15.5703125" customWidth="1"/>
    <col min="21" max="21" width="12" bestFit="1" customWidth="1"/>
  </cols>
  <sheetData>
    <row r="1" spans="1:18" ht="11.25" customHeight="1" thickTop="1" x14ac:dyDescent="0.25">
      <c r="A1" s="199" t="s">
        <v>112</v>
      </c>
      <c r="B1" s="200"/>
      <c r="C1" s="200"/>
      <c r="D1" s="200"/>
      <c r="E1" s="200"/>
      <c r="F1" s="200"/>
      <c r="G1" s="200"/>
      <c r="H1" s="200"/>
      <c r="I1" s="200"/>
      <c r="J1" s="200"/>
      <c r="K1" s="200"/>
      <c r="L1" s="200"/>
      <c r="M1" s="200"/>
      <c r="N1" s="200"/>
      <c r="O1" s="200"/>
      <c r="P1" s="201"/>
      <c r="Q1" s="64"/>
      <c r="R1" s="64"/>
    </row>
    <row r="2" spans="1:18" ht="10.5" customHeight="1" x14ac:dyDescent="0.25">
      <c r="A2" s="202"/>
      <c r="B2" s="203"/>
      <c r="C2" s="203"/>
      <c r="D2" s="203"/>
      <c r="E2" s="203"/>
      <c r="F2" s="203"/>
      <c r="G2" s="203"/>
      <c r="H2" s="203"/>
      <c r="I2" s="203"/>
      <c r="J2" s="203"/>
      <c r="K2" s="203"/>
      <c r="L2" s="203"/>
      <c r="M2" s="203"/>
      <c r="N2" s="203"/>
      <c r="O2" s="203"/>
      <c r="P2" s="204"/>
      <c r="Q2" s="64"/>
      <c r="R2" s="64"/>
    </row>
    <row r="3" spans="1:18" ht="9.75" customHeight="1" thickBot="1" x14ac:dyDescent="0.3">
      <c r="A3" s="205"/>
      <c r="B3" s="206"/>
      <c r="C3" s="206"/>
      <c r="D3" s="206"/>
      <c r="E3" s="206"/>
      <c r="F3" s="206"/>
      <c r="G3" s="206"/>
      <c r="H3" s="206"/>
      <c r="I3" s="206"/>
      <c r="J3" s="206"/>
      <c r="K3" s="206"/>
      <c r="L3" s="206"/>
      <c r="M3" s="206"/>
      <c r="N3" s="206"/>
      <c r="O3" s="206"/>
      <c r="P3" s="207"/>
      <c r="Q3" s="64"/>
      <c r="R3" s="64"/>
    </row>
    <row r="4" spans="1:18" ht="15.75" thickTop="1" x14ac:dyDescent="0.25">
      <c r="A4" s="64"/>
      <c r="B4" s="64"/>
      <c r="C4" s="64"/>
      <c r="D4" s="63"/>
      <c r="E4" s="63"/>
      <c r="F4" s="63"/>
      <c r="G4" s="63"/>
      <c r="H4" s="63"/>
      <c r="I4" s="64"/>
      <c r="J4" s="64"/>
      <c r="K4" s="64"/>
      <c r="L4" s="64"/>
      <c r="M4" s="64"/>
      <c r="N4" s="64"/>
      <c r="O4" s="64"/>
      <c r="P4" s="64"/>
      <c r="Q4" s="64"/>
      <c r="R4" s="64"/>
    </row>
    <row r="5" spans="1:18" ht="28.5" x14ac:dyDescent="0.45">
      <c r="A5" s="64"/>
      <c r="B5" s="8"/>
      <c r="C5" s="65" t="s">
        <v>196</v>
      </c>
      <c r="D5" s="66" t="s">
        <v>195</v>
      </c>
      <c r="E5" s="63"/>
      <c r="F5" s="63"/>
      <c r="G5" s="63"/>
      <c r="H5" s="63"/>
      <c r="I5" s="64"/>
      <c r="J5" s="64"/>
      <c r="K5" s="64"/>
      <c r="L5" s="64"/>
      <c r="M5" s="64"/>
      <c r="N5" s="64"/>
      <c r="O5" s="64"/>
      <c r="P5" s="64"/>
      <c r="Q5" s="64"/>
      <c r="R5" s="64"/>
    </row>
    <row r="6" spans="1:18" ht="12.75" customHeight="1" x14ac:dyDescent="0.45">
      <c r="A6" s="64"/>
      <c r="B6" s="60"/>
      <c r="C6" s="65"/>
      <c r="D6" s="66"/>
      <c r="E6" s="63"/>
      <c r="F6" s="63"/>
      <c r="G6" s="63"/>
      <c r="H6" s="63"/>
      <c r="I6" s="64"/>
      <c r="J6" s="64"/>
      <c r="K6" s="64"/>
      <c r="L6" s="64"/>
      <c r="M6" s="64"/>
      <c r="N6" s="64"/>
      <c r="O6" s="64"/>
      <c r="P6" s="64"/>
      <c r="Q6" s="64"/>
      <c r="R6" s="64"/>
    </row>
    <row r="7" spans="1:18" ht="28.5" x14ac:dyDescent="0.45">
      <c r="A7" s="64"/>
      <c r="B7" s="59"/>
      <c r="C7" s="65" t="s">
        <v>196</v>
      </c>
      <c r="D7" s="66" t="s">
        <v>201</v>
      </c>
      <c r="E7" s="63"/>
      <c r="F7" s="63"/>
      <c r="G7" s="63"/>
      <c r="H7" s="63"/>
      <c r="I7" s="64"/>
      <c r="J7" s="64"/>
      <c r="K7" s="64"/>
      <c r="L7" s="64"/>
      <c r="M7" s="64"/>
      <c r="N7" s="64"/>
      <c r="O7" s="64"/>
      <c r="P7" s="64"/>
      <c r="Q7" s="64"/>
      <c r="R7" s="64"/>
    </row>
    <row r="8" spans="1:18" x14ac:dyDescent="0.25">
      <c r="A8" s="64"/>
      <c r="B8" s="64"/>
      <c r="C8" s="64"/>
      <c r="D8" s="63"/>
      <c r="E8" s="63"/>
      <c r="F8" s="63"/>
      <c r="G8" s="63"/>
      <c r="H8" s="63"/>
      <c r="I8" s="64"/>
      <c r="J8" s="64"/>
      <c r="K8" s="64"/>
      <c r="L8" s="64"/>
      <c r="M8" s="64"/>
      <c r="N8" s="64"/>
      <c r="O8" s="64"/>
      <c r="P8" s="64"/>
      <c r="Q8" s="64"/>
      <c r="R8" s="64"/>
    </row>
    <row r="9" spans="1:18" x14ac:dyDescent="0.25">
      <c r="A9" s="64"/>
      <c r="B9" s="64"/>
      <c r="C9" s="64"/>
      <c r="D9" s="63"/>
      <c r="E9" s="63"/>
      <c r="F9" s="63"/>
      <c r="G9" s="63"/>
      <c r="H9" s="63"/>
      <c r="I9" s="64"/>
      <c r="J9" s="64"/>
      <c r="K9" s="64"/>
      <c r="L9" s="64"/>
      <c r="M9" s="64"/>
      <c r="N9" s="64"/>
      <c r="O9" s="64"/>
      <c r="P9" s="64"/>
      <c r="Q9" s="64"/>
      <c r="R9" s="64"/>
    </row>
    <row r="10" spans="1:18" ht="15.75" thickBot="1" x14ac:dyDescent="0.3">
      <c r="A10" s="243" t="s">
        <v>94</v>
      </c>
      <c r="B10" s="243"/>
      <c r="C10" s="64"/>
      <c r="D10" s="63"/>
      <c r="E10" s="63"/>
      <c r="F10" s="63"/>
      <c r="G10" s="63"/>
      <c r="H10" s="63"/>
      <c r="I10" s="64"/>
      <c r="J10" s="64"/>
      <c r="K10" s="64"/>
      <c r="L10" s="64"/>
      <c r="M10" s="64"/>
      <c r="N10" s="64"/>
      <c r="O10" s="64"/>
      <c r="P10" s="64"/>
      <c r="Q10" s="64"/>
      <c r="R10" s="64"/>
    </row>
    <row r="11" spans="1:18" s="18" customFormat="1" ht="31.5" customHeight="1" thickTop="1" x14ac:dyDescent="0.25">
      <c r="A11" s="234" t="s">
        <v>205</v>
      </c>
      <c r="B11" s="235"/>
      <c r="C11" s="235"/>
      <c r="D11" s="235"/>
      <c r="E11" s="235"/>
      <c r="F11" s="236"/>
      <c r="G11" s="19" t="s">
        <v>103</v>
      </c>
      <c r="H11" s="19" t="s">
        <v>28</v>
      </c>
      <c r="I11" s="20" t="s">
        <v>71</v>
      </c>
      <c r="J11" s="20" t="s">
        <v>72</v>
      </c>
      <c r="K11" s="20" t="s">
        <v>92</v>
      </c>
      <c r="L11" s="45" t="s">
        <v>101</v>
      </c>
      <c r="M11" s="20" t="s">
        <v>191</v>
      </c>
      <c r="N11" s="20" t="s">
        <v>192</v>
      </c>
      <c r="O11" s="20" t="s">
        <v>193</v>
      </c>
      <c r="P11" s="21" t="s">
        <v>194</v>
      </c>
      <c r="Q11" s="73"/>
      <c r="R11" s="73"/>
    </row>
    <row r="12" spans="1:18" x14ac:dyDescent="0.25">
      <c r="A12" s="237"/>
      <c r="B12" s="238"/>
      <c r="C12" s="238"/>
      <c r="D12" s="238"/>
      <c r="E12" s="238"/>
      <c r="F12" s="239"/>
      <c r="G12" t="s">
        <v>113</v>
      </c>
      <c r="H12" s="46">
        <v>371300</v>
      </c>
      <c r="I12" s="47">
        <v>10</v>
      </c>
      <c r="J12" s="48">
        <v>5.5E-2</v>
      </c>
      <c r="K12" s="47">
        <v>1.5</v>
      </c>
      <c r="L12" s="49">
        <f>(((1-(1+J12)^-1000)/J12)*(-1*(PV(J12,K12,0,1))))*H12*I12</f>
        <v>62299357.862204842</v>
      </c>
      <c r="M12" s="107">
        <v>10</v>
      </c>
      <c r="N12" s="108">
        <v>5.5E-2</v>
      </c>
      <c r="O12" s="109">
        <v>1.5</v>
      </c>
      <c r="P12" s="22">
        <f>(((1-(1+N12)^-1000)/N12)*(-1*(PV(N12,O12,0,1))))*H12*M12</f>
        <v>62299357.862204842</v>
      </c>
      <c r="Q12" s="64"/>
      <c r="R12" s="64"/>
    </row>
    <row r="13" spans="1:18" x14ac:dyDescent="0.25">
      <c r="A13" s="237"/>
      <c r="B13" s="238"/>
      <c r="C13" s="238"/>
      <c r="D13" s="238"/>
      <c r="E13" s="238"/>
      <c r="F13" s="239"/>
      <c r="G13" t="s">
        <v>114</v>
      </c>
      <c r="H13" s="46">
        <v>330100</v>
      </c>
      <c r="I13" s="47">
        <v>10.25</v>
      </c>
      <c r="J13" s="48">
        <v>5.5E-2</v>
      </c>
      <c r="K13" s="47">
        <v>1.25</v>
      </c>
      <c r="L13" s="49">
        <f t="shared" ref="L13:L19" si="0">(((1-(1+J13)^-1000)/J13)*(-1*(PV(J13,K13,0,1))))*H13*I13</f>
        <v>57536193.419205703</v>
      </c>
      <c r="M13" s="109">
        <v>10.25</v>
      </c>
      <c r="N13" s="108">
        <v>5.5E-2</v>
      </c>
      <c r="O13" s="109">
        <v>1.25</v>
      </c>
      <c r="P13" s="22">
        <f t="shared" ref="P13:P19" si="1">(((1-(1+N13)^-1000)/N13)*(-1*(PV(N13,O13,0,1))))*H13*M13</f>
        <v>57536193.419205703</v>
      </c>
      <c r="Q13" s="64"/>
      <c r="R13" s="64"/>
    </row>
    <row r="14" spans="1:18" x14ac:dyDescent="0.25">
      <c r="A14" s="237"/>
      <c r="B14" s="238"/>
      <c r="C14" s="238"/>
      <c r="D14" s="238"/>
      <c r="E14" s="238"/>
      <c r="F14" s="239"/>
      <c r="G14" t="s">
        <v>115</v>
      </c>
      <c r="H14" s="46">
        <v>333900</v>
      </c>
      <c r="I14" s="47">
        <v>10.25</v>
      </c>
      <c r="J14" s="48">
        <v>5.5E-2</v>
      </c>
      <c r="K14" s="47">
        <v>1.25</v>
      </c>
      <c r="L14" s="49">
        <f t="shared" si="0"/>
        <v>58198530.695767298</v>
      </c>
      <c r="M14" s="109">
        <v>10.25</v>
      </c>
      <c r="N14" s="108">
        <v>5.5E-2</v>
      </c>
      <c r="O14" s="109">
        <v>1.25</v>
      </c>
      <c r="P14" s="22">
        <f t="shared" si="1"/>
        <v>58198530.695767298</v>
      </c>
      <c r="Q14" s="64"/>
      <c r="R14" s="64"/>
    </row>
    <row r="15" spans="1:18" x14ac:dyDescent="0.25">
      <c r="A15" s="237"/>
      <c r="B15" s="238"/>
      <c r="C15" s="238"/>
      <c r="D15" s="238"/>
      <c r="E15" s="238"/>
      <c r="F15" s="239"/>
      <c r="G15" t="s">
        <v>29</v>
      </c>
      <c r="H15" s="46">
        <v>802000</v>
      </c>
      <c r="I15" s="47">
        <v>10.5</v>
      </c>
      <c r="J15" s="48">
        <v>5.7500000000000002E-2</v>
      </c>
      <c r="K15" s="47">
        <v>2</v>
      </c>
      <c r="L15" s="49">
        <f t="shared" si="0"/>
        <v>130958915.69330266</v>
      </c>
      <c r="M15" s="109">
        <v>10.5</v>
      </c>
      <c r="N15" s="108">
        <v>5.7500000000000002E-2</v>
      </c>
      <c r="O15" s="109">
        <v>2</v>
      </c>
      <c r="P15" s="22">
        <f t="shared" si="1"/>
        <v>130958915.69330266</v>
      </c>
      <c r="Q15" s="64"/>
      <c r="R15" s="64"/>
    </row>
    <row r="16" spans="1:18" x14ac:dyDescent="0.25">
      <c r="A16" s="237"/>
      <c r="B16" s="238"/>
      <c r="C16" s="238"/>
      <c r="D16" s="238"/>
      <c r="E16" s="238"/>
      <c r="F16" s="239"/>
      <c r="G16" t="s">
        <v>30</v>
      </c>
      <c r="H16" s="46">
        <v>205800</v>
      </c>
      <c r="I16" s="47">
        <v>10.25</v>
      </c>
      <c r="J16" s="48">
        <v>5.2499999999999998E-2</v>
      </c>
      <c r="K16" s="47">
        <v>1</v>
      </c>
      <c r="L16" s="49">
        <f t="shared" si="0"/>
        <v>38175771.971496433</v>
      </c>
      <c r="M16" s="109">
        <v>10.25</v>
      </c>
      <c r="N16" s="108">
        <v>5.2499999999999998E-2</v>
      </c>
      <c r="O16" s="109">
        <v>1</v>
      </c>
      <c r="P16" s="22">
        <f t="shared" si="1"/>
        <v>38175771.971496433</v>
      </c>
      <c r="Q16" s="64"/>
      <c r="R16" s="64"/>
    </row>
    <row r="17" spans="1:18" ht="15.75" customHeight="1" x14ac:dyDescent="0.25">
      <c r="A17" s="237"/>
      <c r="B17" s="238"/>
      <c r="C17" s="238"/>
      <c r="D17" s="238"/>
      <c r="E17" s="238"/>
      <c r="F17" s="239"/>
      <c r="G17" t="s">
        <v>31</v>
      </c>
      <c r="H17" s="46">
        <v>310700</v>
      </c>
      <c r="I17" s="47">
        <v>10.25</v>
      </c>
      <c r="J17" s="48">
        <v>5.5E-2</v>
      </c>
      <c r="K17" s="47">
        <v>1.25</v>
      </c>
      <c r="L17" s="49">
        <f t="shared" si="0"/>
        <v>54154787.323075473</v>
      </c>
      <c r="M17" s="109">
        <v>10.25</v>
      </c>
      <c r="N17" s="108">
        <v>5.5E-2</v>
      </c>
      <c r="O17" s="109">
        <v>1.25</v>
      </c>
      <c r="P17" s="22">
        <f t="shared" si="1"/>
        <v>54154787.323075473</v>
      </c>
      <c r="Q17" s="64"/>
      <c r="R17" s="64"/>
    </row>
    <row r="18" spans="1:18" x14ac:dyDescent="0.25">
      <c r="A18" s="237"/>
      <c r="B18" s="238"/>
      <c r="C18" s="238"/>
      <c r="D18" s="238"/>
      <c r="E18" s="238"/>
      <c r="F18" s="239"/>
      <c r="G18" t="s">
        <v>49</v>
      </c>
      <c r="H18" s="46">
        <v>390800</v>
      </c>
      <c r="I18" s="47">
        <v>10</v>
      </c>
      <c r="J18" s="48">
        <v>5.5E-2</v>
      </c>
      <c r="K18" s="47">
        <v>1.5</v>
      </c>
      <c r="L18" s="49">
        <f t="shared" si="0"/>
        <v>65571206.713034347</v>
      </c>
      <c r="M18" s="109">
        <v>10</v>
      </c>
      <c r="N18" s="108">
        <v>5.5E-2</v>
      </c>
      <c r="O18" s="109">
        <v>1.5</v>
      </c>
      <c r="P18" s="22">
        <f t="shared" si="1"/>
        <v>65571206.713034347</v>
      </c>
      <c r="Q18" s="64"/>
      <c r="R18" s="64"/>
    </row>
    <row r="19" spans="1:18" x14ac:dyDescent="0.25">
      <c r="A19" s="237"/>
      <c r="B19" s="238"/>
      <c r="C19" s="238"/>
      <c r="D19" s="238"/>
      <c r="E19" s="238"/>
      <c r="F19" s="239"/>
      <c r="G19" t="s">
        <v>32</v>
      </c>
      <c r="H19" s="46">
        <v>192600</v>
      </c>
      <c r="I19" s="47">
        <v>10.25</v>
      </c>
      <c r="J19" s="48">
        <v>5.2499999999999998E-2</v>
      </c>
      <c r="K19" s="47">
        <v>1</v>
      </c>
      <c r="L19" s="49">
        <f t="shared" si="0"/>
        <v>35727180.183237195</v>
      </c>
      <c r="M19" s="109">
        <v>10.25</v>
      </c>
      <c r="N19" s="108">
        <v>5.2499999999999998E-2</v>
      </c>
      <c r="O19" s="109">
        <v>1</v>
      </c>
      <c r="P19" s="22">
        <f t="shared" si="1"/>
        <v>35727180.183237195</v>
      </c>
      <c r="Q19" s="64"/>
      <c r="R19" s="64"/>
    </row>
    <row r="20" spans="1:18" ht="15.75" thickBot="1" x14ac:dyDescent="0.3">
      <c r="A20" s="237"/>
      <c r="B20" s="238"/>
      <c r="C20" s="238"/>
      <c r="D20" s="238"/>
      <c r="E20" s="238"/>
      <c r="F20" s="239"/>
      <c r="G20" s="11" t="s">
        <v>26</v>
      </c>
      <c r="H20" s="100"/>
      <c r="I20" s="50">
        <v>6.8000000000000005E-2</v>
      </c>
      <c r="J20" s="101"/>
      <c r="K20" s="110">
        <v>6.8000000000000005E-2</v>
      </c>
      <c r="L20" s="102"/>
      <c r="M20" s="12"/>
      <c r="N20" s="12"/>
      <c r="O20" s="12"/>
      <c r="P20" s="103">
        <f>SUM(P12:P19)</f>
        <v>502621943.86132395</v>
      </c>
      <c r="Q20" s="64"/>
      <c r="R20" s="64"/>
    </row>
    <row r="21" spans="1:18" ht="46.5" customHeight="1" thickTop="1" thickBot="1" x14ac:dyDescent="0.3">
      <c r="A21" s="237"/>
      <c r="B21" s="238"/>
      <c r="C21" s="238"/>
      <c r="D21" s="238"/>
      <c r="E21" s="238"/>
      <c r="F21" s="239"/>
      <c r="G21" s="63"/>
      <c r="H21" s="64"/>
      <c r="I21" s="64"/>
      <c r="J21" s="104"/>
      <c r="K21" s="64"/>
      <c r="L21" s="96"/>
      <c r="M21" s="63"/>
      <c r="N21" s="63"/>
      <c r="O21" s="63"/>
      <c r="P21" s="105"/>
      <c r="Q21" s="64"/>
      <c r="R21" s="64"/>
    </row>
    <row r="22" spans="1:18" ht="16.5" customHeight="1" thickTop="1" x14ac:dyDescent="0.25">
      <c r="A22" s="234" t="s">
        <v>217</v>
      </c>
      <c r="B22" s="235"/>
      <c r="C22" s="235"/>
      <c r="D22" s="235"/>
      <c r="E22" s="235"/>
      <c r="F22" s="236"/>
      <c r="G22" s="63"/>
      <c r="H22" s="64"/>
      <c r="I22" s="64"/>
      <c r="J22" s="63"/>
      <c r="K22" s="64"/>
      <c r="L22" s="99"/>
      <c r="M22" s="233"/>
      <c r="N22" s="233"/>
      <c r="O22" s="233"/>
      <c r="P22" s="233"/>
      <c r="Q22" s="64"/>
      <c r="R22" s="64"/>
    </row>
    <row r="23" spans="1:18" ht="25.5" customHeight="1" x14ac:dyDescent="0.25">
      <c r="A23" s="237"/>
      <c r="B23" s="238"/>
      <c r="C23" s="238"/>
      <c r="D23" s="238"/>
      <c r="E23" s="238"/>
      <c r="F23" s="239"/>
      <c r="G23" s="64"/>
      <c r="H23" s="63"/>
      <c r="I23" s="106"/>
      <c r="J23" s="98"/>
      <c r="K23" s="97"/>
      <c r="L23" s="64"/>
      <c r="M23" s="64"/>
      <c r="N23" s="64"/>
      <c r="O23" s="64"/>
      <c r="P23" s="64"/>
      <c r="Q23" s="64"/>
      <c r="R23" s="64"/>
    </row>
    <row r="24" spans="1:18" ht="120.75" customHeight="1" x14ac:dyDescent="0.25">
      <c r="A24" s="237"/>
      <c r="B24" s="238"/>
      <c r="C24" s="238"/>
      <c r="D24" s="238"/>
      <c r="E24" s="238"/>
      <c r="F24" s="239"/>
      <c r="G24" s="64"/>
      <c r="H24" s="64"/>
      <c r="I24" s="67"/>
      <c r="J24" s="63"/>
      <c r="K24" s="67"/>
      <c r="L24" s="67"/>
      <c r="M24" s="67"/>
      <c r="N24" s="67"/>
      <c r="O24" s="67"/>
      <c r="P24" s="64"/>
      <c r="Q24" s="64"/>
      <c r="R24" s="64"/>
    </row>
    <row r="25" spans="1:18" ht="213" customHeight="1" thickBot="1" x14ac:dyDescent="0.3">
      <c r="A25" s="240"/>
      <c r="B25" s="241"/>
      <c r="C25" s="241"/>
      <c r="D25" s="241"/>
      <c r="E25" s="241"/>
      <c r="F25" s="242"/>
      <c r="G25" s="64"/>
      <c r="H25" s="64"/>
      <c r="I25" s="67"/>
      <c r="J25" s="63"/>
      <c r="K25" s="67"/>
      <c r="L25" s="67"/>
      <c r="M25" s="67"/>
      <c r="N25" s="67"/>
      <c r="O25" s="67"/>
      <c r="P25" s="64"/>
      <c r="Q25" s="64"/>
      <c r="R25" s="64"/>
    </row>
    <row r="26" spans="1:18" ht="32.25" customHeight="1" thickTop="1" thickBot="1" x14ac:dyDescent="0.3">
      <c r="A26" s="185"/>
      <c r="B26" s="185"/>
      <c r="C26" s="185"/>
      <c r="D26" s="185"/>
      <c r="E26" s="185"/>
      <c r="F26" s="185"/>
      <c r="G26" s="64"/>
      <c r="H26" s="64"/>
      <c r="I26" s="67"/>
      <c r="J26" s="63"/>
      <c r="K26" s="67"/>
      <c r="L26" s="67"/>
      <c r="M26" s="67"/>
      <c r="N26" s="67"/>
      <c r="O26" s="67"/>
      <c r="P26" s="64"/>
      <c r="Q26" s="64"/>
      <c r="R26" s="64"/>
    </row>
    <row r="27" spans="1:18" ht="16.5" thickTop="1" thickBot="1" x14ac:dyDescent="0.3">
      <c r="A27" s="244" t="s">
        <v>190</v>
      </c>
      <c r="B27" s="245"/>
      <c r="C27" s="64"/>
      <c r="D27" s="63"/>
      <c r="E27" s="63"/>
      <c r="F27" s="63"/>
      <c r="G27" s="63"/>
      <c r="H27" s="63"/>
      <c r="I27" s="64"/>
      <c r="J27" s="64"/>
      <c r="K27" s="64"/>
      <c r="L27" s="64"/>
      <c r="M27" s="64"/>
      <c r="N27" s="64"/>
      <c r="O27" s="64"/>
      <c r="P27" s="64"/>
      <c r="Q27" s="64"/>
      <c r="R27" s="64"/>
    </row>
    <row r="28" spans="1:18" ht="39.75" customHeight="1" thickTop="1" thickBot="1" x14ac:dyDescent="0.3">
      <c r="A28" s="234" t="s">
        <v>204</v>
      </c>
      <c r="B28" s="235"/>
      <c r="C28" s="235"/>
      <c r="D28" s="235"/>
      <c r="E28" s="235"/>
      <c r="F28" s="236"/>
      <c r="G28" s="41" t="s">
        <v>104</v>
      </c>
      <c r="H28" s="42" t="s">
        <v>101</v>
      </c>
      <c r="I28" s="43" t="s">
        <v>102</v>
      </c>
      <c r="J28" s="64"/>
      <c r="K28" s="64"/>
      <c r="L28" s="64"/>
      <c r="M28" s="64"/>
      <c r="N28" s="64"/>
      <c r="O28" s="64"/>
      <c r="P28" s="64"/>
      <c r="Q28" s="64"/>
      <c r="R28" s="64"/>
    </row>
    <row r="29" spans="1:18" s="17" customFormat="1" ht="31.5" customHeight="1" thickTop="1" x14ac:dyDescent="0.25">
      <c r="A29" s="237"/>
      <c r="B29" s="238"/>
      <c r="C29" s="238"/>
      <c r="D29" s="238"/>
      <c r="E29" s="238"/>
      <c r="F29" s="239"/>
      <c r="G29" s="35" t="s">
        <v>120</v>
      </c>
      <c r="H29" s="51">
        <v>33150000</v>
      </c>
      <c r="I29" s="111">
        <v>33150000</v>
      </c>
      <c r="J29" s="71"/>
      <c r="K29" s="71"/>
      <c r="L29" s="71"/>
      <c r="M29" s="71"/>
      <c r="N29" s="71"/>
      <c r="O29" s="71"/>
      <c r="P29" s="71"/>
      <c r="Q29" s="71"/>
      <c r="R29" s="71"/>
    </row>
    <row r="30" spans="1:18" s="17" customFormat="1" ht="30.75" thickBot="1" x14ac:dyDescent="0.3">
      <c r="A30" s="237"/>
      <c r="B30" s="238"/>
      <c r="C30" s="238"/>
      <c r="D30" s="238"/>
      <c r="E30" s="238"/>
      <c r="F30" s="239"/>
      <c r="G30" s="36" t="s">
        <v>119</v>
      </c>
      <c r="H30" s="52">
        <v>193650</v>
      </c>
      <c r="I30" s="112">
        <v>193650</v>
      </c>
      <c r="J30" s="71"/>
      <c r="K30" s="71"/>
      <c r="L30" s="71"/>
      <c r="M30" s="71"/>
      <c r="N30" s="71"/>
      <c r="O30" s="71"/>
      <c r="P30" s="71"/>
      <c r="Q30" s="71"/>
      <c r="R30" s="71"/>
    </row>
    <row r="31" spans="1:18" s="17" customFormat="1" ht="16.5" thickTop="1" thickBot="1" x14ac:dyDescent="0.3">
      <c r="A31" s="240"/>
      <c r="B31" s="241"/>
      <c r="C31" s="241"/>
      <c r="D31" s="241"/>
      <c r="E31" s="241"/>
      <c r="F31" s="242"/>
      <c r="G31" s="69"/>
      <c r="H31" s="70"/>
      <c r="I31" s="70"/>
      <c r="J31" s="71"/>
      <c r="K31" s="71"/>
      <c r="L31" s="71"/>
      <c r="M31" s="71"/>
      <c r="N31" s="71"/>
      <c r="O31" s="71"/>
      <c r="P31" s="71"/>
      <c r="Q31" s="71"/>
      <c r="R31" s="71"/>
    </row>
    <row r="32" spans="1:18" s="17" customFormat="1" ht="15" customHeight="1" thickTop="1" thickBot="1" x14ac:dyDescent="0.3">
      <c r="A32" s="250" t="s">
        <v>218</v>
      </c>
      <c r="B32" s="248"/>
      <c r="C32" s="248"/>
      <c r="D32" s="248"/>
      <c r="E32" s="248"/>
      <c r="F32" s="249"/>
      <c r="G32" s="69"/>
      <c r="H32" s="70"/>
      <c r="I32" s="70"/>
      <c r="J32" s="71"/>
      <c r="K32" s="71"/>
      <c r="L32" s="71"/>
      <c r="M32" s="71"/>
      <c r="N32" s="71"/>
      <c r="O32" s="71"/>
      <c r="P32" s="71"/>
      <c r="Q32" s="71"/>
      <c r="R32" s="71"/>
    </row>
    <row r="33" spans="1:18" s="17" customFormat="1" ht="16.5" thickTop="1" thickBot="1" x14ac:dyDescent="0.3">
      <c r="A33" s="247"/>
      <c r="B33" s="248"/>
      <c r="C33" s="248"/>
      <c r="D33" s="248"/>
      <c r="E33" s="248"/>
      <c r="F33" s="249"/>
      <c r="G33" s="69"/>
      <c r="H33" s="70"/>
      <c r="I33" s="70"/>
      <c r="J33" s="71"/>
      <c r="K33" s="71"/>
      <c r="L33" s="71"/>
      <c r="M33" s="71"/>
      <c r="N33" s="71"/>
      <c r="O33" s="71"/>
      <c r="P33" s="71"/>
      <c r="Q33" s="71"/>
      <c r="R33" s="71"/>
    </row>
    <row r="34" spans="1:18" s="17" customFormat="1" ht="49.5" customHeight="1" thickTop="1" thickBot="1" x14ac:dyDescent="0.3">
      <c r="A34" s="247"/>
      <c r="B34" s="248"/>
      <c r="C34" s="248"/>
      <c r="D34" s="248"/>
      <c r="E34" s="248"/>
      <c r="F34" s="249"/>
      <c r="G34" s="69"/>
      <c r="H34" s="70"/>
      <c r="I34" s="70"/>
      <c r="J34" s="71"/>
      <c r="K34" s="71"/>
      <c r="L34" s="71"/>
      <c r="M34" s="71"/>
      <c r="N34" s="71"/>
      <c r="O34" s="71"/>
      <c r="P34" s="71"/>
      <c r="Q34" s="71"/>
      <c r="R34" s="71"/>
    </row>
    <row r="35" spans="1:18" ht="19.5" customHeight="1" thickTop="1" x14ac:dyDescent="0.25">
      <c r="A35" s="68"/>
      <c r="B35" s="64"/>
      <c r="C35" s="64"/>
      <c r="D35" s="63"/>
      <c r="E35" s="63"/>
      <c r="F35" s="63"/>
      <c r="G35" s="63"/>
      <c r="H35" s="63"/>
      <c r="I35" s="64"/>
      <c r="J35" s="64"/>
      <c r="K35" s="64"/>
      <c r="L35" s="64"/>
      <c r="M35" s="64"/>
      <c r="N35" s="64"/>
      <c r="O35" s="64"/>
      <c r="P35" s="64"/>
      <c r="Q35" s="64"/>
      <c r="R35" s="64"/>
    </row>
    <row r="36" spans="1:18" ht="26.25" customHeight="1" thickBot="1" x14ac:dyDescent="0.3">
      <c r="A36" s="246" t="s">
        <v>95</v>
      </c>
      <c r="B36" s="246"/>
      <c r="C36" s="64"/>
      <c r="D36" s="63"/>
      <c r="E36" s="63"/>
      <c r="F36" s="63"/>
      <c r="G36" s="63"/>
      <c r="H36" s="63"/>
      <c r="I36" s="64"/>
      <c r="J36" s="64"/>
      <c r="K36" s="64"/>
      <c r="L36" s="64"/>
      <c r="M36" s="64"/>
      <c r="N36" s="64"/>
      <c r="O36" s="64"/>
      <c r="P36" s="64"/>
      <c r="Q36" s="64"/>
      <c r="R36" s="64"/>
    </row>
    <row r="37" spans="1:18" ht="16.5" thickTop="1" thickBot="1" x14ac:dyDescent="0.3">
      <c r="A37" s="247" t="s">
        <v>206</v>
      </c>
      <c r="B37" s="248"/>
      <c r="C37" s="248"/>
      <c r="D37" s="248"/>
      <c r="E37" s="248"/>
      <c r="F37" s="249"/>
      <c r="G37" s="4" t="s">
        <v>104</v>
      </c>
      <c r="H37" s="3" t="s">
        <v>101</v>
      </c>
      <c r="I37" s="5" t="s">
        <v>102</v>
      </c>
      <c r="J37" s="64"/>
      <c r="K37" s="64"/>
      <c r="L37" s="64"/>
      <c r="M37" s="64"/>
      <c r="N37" s="64"/>
      <c r="O37" s="64"/>
      <c r="P37" s="64"/>
      <c r="Q37" s="64"/>
      <c r="R37" s="64"/>
    </row>
    <row r="38" spans="1:18" ht="16.5" thickTop="1" thickBot="1" x14ac:dyDescent="0.3">
      <c r="A38" s="247"/>
      <c r="B38" s="248"/>
      <c r="C38" s="248"/>
      <c r="D38" s="248"/>
      <c r="E38" s="248"/>
      <c r="F38" s="249"/>
      <c r="G38" s="9" t="s">
        <v>105</v>
      </c>
      <c r="H38" s="53">
        <v>0.01</v>
      </c>
      <c r="I38" s="113">
        <v>0.01</v>
      </c>
      <c r="J38" s="64"/>
      <c r="K38" s="64"/>
      <c r="L38" s="64"/>
      <c r="M38" s="64"/>
      <c r="N38" s="64"/>
      <c r="O38" s="64"/>
      <c r="P38" s="64"/>
      <c r="Q38" s="64"/>
      <c r="R38" s="64"/>
    </row>
    <row r="39" spans="1:18" ht="16.5" thickTop="1" thickBot="1" x14ac:dyDescent="0.3">
      <c r="A39" s="247"/>
      <c r="B39" s="248"/>
      <c r="C39" s="248"/>
      <c r="D39" s="248"/>
      <c r="E39" s="248"/>
      <c r="F39" s="249"/>
      <c r="G39" s="9" t="s">
        <v>33</v>
      </c>
      <c r="H39" s="53">
        <v>5.0000000000000001E-3</v>
      </c>
      <c r="I39" s="113">
        <v>5.0000000000000001E-3</v>
      </c>
      <c r="J39" s="64"/>
      <c r="K39" s="64"/>
      <c r="L39" s="64"/>
      <c r="M39" s="64"/>
      <c r="N39" s="64"/>
      <c r="O39" s="64"/>
      <c r="P39" s="64"/>
      <c r="Q39" s="64"/>
      <c r="R39" s="64"/>
    </row>
    <row r="40" spans="1:18" ht="16.5" thickTop="1" thickBot="1" x14ac:dyDescent="0.3">
      <c r="A40" s="247"/>
      <c r="B40" s="248"/>
      <c r="C40" s="248"/>
      <c r="D40" s="248"/>
      <c r="E40" s="248"/>
      <c r="F40" s="249"/>
      <c r="G40" s="9" t="s">
        <v>34</v>
      </c>
      <c r="H40" s="54">
        <f>'Detailed Cash flow'!BB50*-1</f>
        <v>10532951</v>
      </c>
      <c r="I40" s="114">
        <v>10532951</v>
      </c>
      <c r="J40" s="64"/>
      <c r="K40" s="64"/>
      <c r="L40" s="64"/>
      <c r="M40" s="64"/>
      <c r="N40" s="64"/>
      <c r="O40" s="64"/>
      <c r="P40" s="64"/>
      <c r="Q40" s="64"/>
      <c r="R40" s="64"/>
    </row>
    <row r="41" spans="1:18" ht="16.5" thickTop="1" thickBot="1" x14ac:dyDescent="0.3">
      <c r="A41" s="247"/>
      <c r="B41" s="248"/>
      <c r="C41" s="248"/>
      <c r="D41" s="248"/>
      <c r="E41" s="248"/>
      <c r="F41" s="249"/>
      <c r="G41" s="9" t="s">
        <v>35</v>
      </c>
      <c r="H41" s="54">
        <v>1700000</v>
      </c>
      <c r="I41" s="114">
        <v>1700000</v>
      </c>
      <c r="J41" s="64"/>
      <c r="K41" s="64"/>
      <c r="L41" s="64"/>
      <c r="M41" s="64"/>
      <c r="N41" s="64"/>
      <c r="O41" s="64"/>
      <c r="P41" s="64"/>
      <c r="Q41" s="64"/>
      <c r="R41" s="64"/>
    </row>
    <row r="42" spans="1:18" ht="16.5" thickTop="1" thickBot="1" x14ac:dyDescent="0.3">
      <c r="A42" s="247"/>
      <c r="B42" s="248"/>
      <c r="C42" s="248"/>
      <c r="D42" s="248"/>
      <c r="E42" s="248"/>
      <c r="F42" s="249"/>
      <c r="G42" s="9" t="s">
        <v>113</v>
      </c>
      <c r="H42" s="55">
        <v>59.32</v>
      </c>
      <c r="I42" s="115">
        <v>59.32</v>
      </c>
      <c r="J42" s="64"/>
      <c r="K42" s="64"/>
      <c r="L42" s="64"/>
      <c r="M42" s="64"/>
      <c r="N42" s="64"/>
      <c r="O42" s="64"/>
      <c r="P42" s="64"/>
      <c r="Q42" s="64"/>
      <c r="R42" s="64"/>
    </row>
    <row r="43" spans="1:18" ht="16.5" thickTop="1" thickBot="1" x14ac:dyDescent="0.3">
      <c r="A43" s="247"/>
      <c r="B43" s="248"/>
      <c r="C43" s="248"/>
      <c r="D43" s="248"/>
      <c r="E43" s="248"/>
      <c r="F43" s="249"/>
      <c r="G43" s="9" t="s">
        <v>114</v>
      </c>
      <c r="H43" s="55">
        <v>62.36</v>
      </c>
      <c r="I43" s="115">
        <v>62.36</v>
      </c>
      <c r="J43" s="64"/>
      <c r="K43" s="64"/>
      <c r="L43" s="64"/>
      <c r="M43" s="64"/>
      <c r="N43" s="64"/>
      <c r="O43" s="64"/>
      <c r="P43" s="64"/>
      <c r="Q43" s="64"/>
      <c r="R43" s="64"/>
    </row>
    <row r="44" spans="1:18" ht="16.5" thickTop="1" thickBot="1" x14ac:dyDescent="0.3">
      <c r="A44" s="247"/>
      <c r="B44" s="248"/>
      <c r="C44" s="248"/>
      <c r="D44" s="248"/>
      <c r="E44" s="248"/>
      <c r="F44" s="249"/>
      <c r="G44" s="9" t="s">
        <v>115</v>
      </c>
      <c r="H44" s="55">
        <v>58.83</v>
      </c>
      <c r="I44" s="115">
        <v>58.83</v>
      </c>
      <c r="J44" s="64"/>
      <c r="K44" s="64"/>
      <c r="L44" s="64"/>
      <c r="M44" s="64"/>
      <c r="N44" s="64"/>
      <c r="O44" s="64"/>
      <c r="P44" s="64"/>
      <c r="Q44" s="64"/>
      <c r="R44" s="64"/>
    </row>
    <row r="45" spans="1:18" ht="16.5" thickTop="1" thickBot="1" x14ac:dyDescent="0.3">
      <c r="A45" s="247"/>
      <c r="B45" s="248"/>
      <c r="C45" s="248"/>
      <c r="D45" s="248"/>
      <c r="E45" s="248"/>
      <c r="F45" s="249"/>
      <c r="G45" s="9" t="s">
        <v>29</v>
      </c>
      <c r="H45" s="55">
        <v>57.62</v>
      </c>
      <c r="I45" s="115">
        <v>57.62</v>
      </c>
      <c r="J45" s="64"/>
      <c r="K45" s="64"/>
      <c r="L45" s="64"/>
      <c r="M45" s="64"/>
      <c r="N45" s="64"/>
      <c r="O45" s="64"/>
      <c r="P45" s="64"/>
      <c r="Q45" s="64"/>
      <c r="R45" s="64"/>
    </row>
    <row r="46" spans="1:18" ht="16.5" thickTop="1" thickBot="1" x14ac:dyDescent="0.3">
      <c r="A46" s="247"/>
      <c r="B46" s="248"/>
      <c r="C46" s="248"/>
      <c r="D46" s="248"/>
      <c r="E46" s="248"/>
      <c r="F46" s="249"/>
      <c r="G46" s="9" t="s">
        <v>30</v>
      </c>
      <c r="H46" s="55">
        <v>68.27</v>
      </c>
      <c r="I46" s="115">
        <v>68.27</v>
      </c>
      <c r="J46" s="64"/>
      <c r="K46" s="64"/>
      <c r="L46" s="64"/>
      <c r="M46" s="64"/>
      <c r="N46" s="64"/>
      <c r="O46" s="64"/>
      <c r="P46" s="64"/>
      <c r="Q46" s="64"/>
      <c r="R46" s="64"/>
    </row>
    <row r="47" spans="1:18" ht="16.5" thickTop="1" thickBot="1" x14ac:dyDescent="0.3">
      <c r="A47" s="247"/>
      <c r="B47" s="248"/>
      <c r="C47" s="248"/>
      <c r="D47" s="248"/>
      <c r="E47" s="248"/>
      <c r="F47" s="249"/>
      <c r="G47" s="9" t="s">
        <v>31</v>
      </c>
      <c r="H47" s="55">
        <v>61.28</v>
      </c>
      <c r="I47" s="115">
        <v>61.28</v>
      </c>
      <c r="J47" s="64"/>
      <c r="K47" s="64"/>
      <c r="L47" s="64"/>
      <c r="M47" s="64"/>
      <c r="N47" s="64"/>
      <c r="O47" s="64"/>
      <c r="P47" s="64"/>
      <c r="Q47" s="64"/>
      <c r="R47" s="64"/>
    </row>
    <row r="48" spans="1:18" ht="16.5" thickTop="1" thickBot="1" x14ac:dyDescent="0.3">
      <c r="A48" s="247"/>
      <c r="B48" s="248"/>
      <c r="C48" s="248"/>
      <c r="D48" s="248"/>
      <c r="E48" s="248"/>
      <c r="F48" s="249"/>
      <c r="G48" s="9" t="s">
        <v>49</v>
      </c>
      <c r="H48" s="55">
        <v>60.32</v>
      </c>
      <c r="I48" s="115">
        <v>60.32</v>
      </c>
      <c r="J48" s="64"/>
      <c r="K48" s="64"/>
      <c r="L48" s="64"/>
      <c r="M48" s="64"/>
      <c r="N48" s="64"/>
      <c r="O48" s="64"/>
      <c r="P48" s="64"/>
      <c r="Q48" s="64"/>
      <c r="R48" s="64"/>
    </row>
    <row r="49" spans="1:18" ht="16.5" thickTop="1" thickBot="1" x14ac:dyDescent="0.3">
      <c r="A49" s="247"/>
      <c r="B49" s="248"/>
      <c r="C49" s="248"/>
      <c r="D49" s="248"/>
      <c r="E49" s="248"/>
      <c r="F49" s="249"/>
      <c r="G49" s="9" t="s">
        <v>32</v>
      </c>
      <c r="H49" s="55">
        <v>67.819999999999993</v>
      </c>
      <c r="I49" s="115">
        <v>67.819999999999993</v>
      </c>
      <c r="J49" s="64"/>
      <c r="K49" s="64"/>
      <c r="L49" s="64"/>
      <c r="M49" s="64"/>
      <c r="N49" s="64"/>
      <c r="O49" s="64"/>
      <c r="P49" s="64"/>
      <c r="Q49" s="64"/>
      <c r="R49" s="64"/>
    </row>
    <row r="50" spans="1:18" ht="16.5" thickTop="1" thickBot="1" x14ac:dyDescent="0.3">
      <c r="A50" s="247"/>
      <c r="B50" s="248"/>
      <c r="C50" s="248"/>
      <c r="D50" s="248"/>
      <c r="E50" s="248"/>
      <c r="F50" s="249"/>
      <c r="G50" s="9"/>
      <c r="H50" s="56"/>
      <c r="I50" s="116"/>
      <c r="J50" s="64"/>
      <c r="K50" s="64"/>
      <c r="L50" s="64"/>
      <c r="M50" s="64"/>
      <c r="N50" s="64"/>
      <c r="O50" s="64"/>
      <c r="P50" s="64"/>
      <c r="Q50" s="64"/>
      <c r="R50" s="64"/>
    </row>
    <row r="51" spans="1:18" ht="16.5" thickTop="1" thickBot="1" x14ac:dyDescent="0.3">
      <c r="A51" s="247"/>
      <c r="B51" s="248"/>
      <c r="C51" s="248"/>
      <c r="D51" s="248"/>
      <c r="E51" s="248"/>
      <c r="F51" s="249"/>
      <c r="G51" s="9" t="s">
        <v>36</v>
      </c>
      <c r="H51" s="57">
        <v>0.05</v>
      </c>
      <c r="I51" s="117">
        <v>0.05</v>
      </c>
      <c r="J51" s="64"/>
      <c r="K51" s="64"/>
      <c r="L51" s="64"/>
      <c r="M51" s="64"/>
      <c r="N51" s="64"/>
      <c r="O51" s="64"/>
      <c r="P51" s="64"/>
      <c r="Q51" s="64"/>
      <c r="R51" s="64"/>
    </row>
    <row r="52" spans="1:18" ht="16.5" thickTop="1" thickBot="1" x14ac:dyDescent="0.3">
      <c r="A52" s="247"/>
      <c r="B52" s="248"/>
      <c r="C52" s="248"/>
      <c r="D52" s="248"/>
      <c r="E52" s="248"/>
      <c r="F52" s="249"/>
      <c r="G52" s="9" t="s">
        <v>37</v>
      </c>
      <c r="H52" s="57">
        <v>0.02</v>
      </c>
      <c r="I52" s="117">
        <v>0.02</v>
      </c>
      <c r="J52" s="64"/>
      <c r="K52" s="64"/>
      <c r="L52" s="64"/>
      <c r="M52" s="64"/>
      <c r="N52" s="64"/>
      <c r="O52" s="64"/>
      <c r="P52" s="64"/>
      <c r="Q52" s="64"/>
      <c r="R52" s="64"/>
    </row>
    <row r="53" spans="1:18" ht="16.5" thickTop="1" thickBot="1" x14ac:dyDescent="0.3">
      <c r="A53" s="247"/>
      <c r="B53" s="248"/>
      <c r="C53" s="248"/>
      <c r="D53" s="248"/>
      <c r="E53" s="248"/>
      <c r="F53" s="249"/>
      <c r="G53" s="9"/>
      <c r="H53" s="58"/>
      <c r="I53" s="116"/>
      <c r="J53" s="64"/>
      <c r="K53" s="64"/>
      <c r="L53" s="64"/>
      <c r="M53" s="64"/>
      <c r="N53" s="64"/>
      <c r="O53" s="64"/>
      <c r="P53" s="64"/>
      <c r="Q53" s="64"/>
      <c r="R53" s="64"/>
    </row>
    <row r="54" spans="1:18" ht="16.5" thickTop="1" thickBot="1" x14ac:dyDescent="0.3">
      <c r="A54" s="247"/>
      <c r="B54" s="248"/>
      <c r="C54" s="248"/>
      <c r="D54" s="248"/>
      <c r="E54" s="248"/>
      <c r="F54" s="249"/>
      <c r="G54" s="9" t="s">
        <v>38</v>
      </c>
      <c r="H54" s="54">
        <f>'Detailed Cash flow'!BA69*-1</f>
        <v>1444999.9999999998</v>
      </c>
      <c r="I54" s="114">
        <v>1445000</v>
      </c>
      <c r="J54" s="64"/>
      <c r="K54" s="64"/>
      <c r="L54" s="64"/>
      <c r="M54" s="64"/>
      <c r="N54" s="64"/>
      <c r="O54" s="64"/>
      <c r="P54" s="64"/>
      <c r="Q54" s="64"/>
      <c r="R54" s="64"/>
    </row>
    <row r="55" spans="1:18" ht="16.5" thickTop="1" thickBot="1" x14ac:dyDescent="0.3">
      <c r="A55" s="247"/>
      <c r="B55" s="248"/>
      <c r="C55" s="248"/>
      <c r="D55" s="248"/>
      <c r="E55" s="248"/>
      <c r="F55" s="249"/>
      <c r="G55" s="9" t="s">
        <v>39</v>
      </c>
      <c r="H55" s="54">
        <f>'Detailed Cash flow'!BA70*-1</f>
        <v>2500000.0000000009</v>
      </c>
      <c r="I55" s="114">
        <v>2500000</v>
      </c>
      <c r="J55" s="64"/>
      <c r="K55" s="64"/>
      <c r="L55" s="64"/>
      <c r="M55" s="64"/>
      <c r="N55" s="64"/>
      <c r="O55" s="64"/>
      <c r="P55" s="64"/>
      <c r="Q55" s="64"/>
      <c r="R55" s="64"/>
    </row>
    <row r="56" spans="1:18" ht="16.5" thickTop="1" thickBot="1" x14ac:dyDescent="0.3">
      <c r="A56" s="247" t="s">
        <v>213</v>
      </c>
      <c r="B56" s="248"/>
      <c r="C56" s="248"/>
      <c r="D56" s="248"/>
      <c r="E56" s="248"/>
      <c r="F56" s="249"/>
      <c r="G56" s="9" t="s">
        <v>40</v>
      </c>
      <c r="H56" s="54">
        <f>'Detailed Cash flow'!BA71*-1</f>
        <v>5232000.0000000037</v>
      </c>
      <c r="I56" s="114">
        <v>5232000</v>
      </c>
      <c r="J56" s="64"/>
      <c r="K56" s="64"/>
      <c r="L56" s="64"/>
      <c r="M56" s="64"/>
      <c r="N56" s="64"/>
      <c r="O56" s="64"/>
      <c r="P56" s="64"/>
      <c r="Q56" s="64"/>
      <c r="R56" s="64"/>
    </row>
    <row r="57" spans="1:18" ht="16.5" thickTop="1" thickBot="1" x14ac:dyDescent="0.3">
      <c r="A57" s="247"/>
      <c r="B57" s="248"/>
      <c r="C57" s="248"/>
      <c r="D57" s="248"/>
      <c r="E57" s="248"/>
      <c r="F57" s="249"/>
      <c r="G57" s="9" t="s">
        <v>41</v>
      </c>
      <c r="H57" s="54">
        <f>'Detailed Cash flow'!BA72*-1</f>
        <v>52799999.999999963</v>
      </c>
      <c r="I57" s="114">
        <v>52800000</v>
      </c>
      <c r="J57" s="64"/>
      <c r="K57" s="64"/>
      <c r="L57" s="64"/>
      <c r="M57" s="64"/>
      <c r="N57" s="64"/>
      <c r="O57" s="64"/>
      <c r="P57" s="64"/>
      <c r="Q57" s="64"/>
      <c r="R57" s="64"/>
    </row>
    <row r="58" spans="1:18" ht="16.5" thickTop="1" thickBot="1" x14ac:dyDescent="0.3">
      <c r="A58" s="247"/>
      <c r="B58" s="248"/>
      <c r="C58" s="248"/>
      <c r="D58" s="248"/>
      <c r="E58" s="248"/>
      <c r="F58" s="249"/>
      <c r="G58" s="9" t="s">
        <v>42</v>
      </c>
      <c r="H58" s="54">
        <f>'Detailed Cash flow'!BA73*-1</f>
        <v>28491248.999999989</v>
      </c>
      <c r="I58" s="114">
        <v>28491249</v>
      </c>
      <c r="J58" s="64"/>
      <c r="K58" s="64"/>
      <c r="L58" s="64"/>
      <c r="M58" s="64"/>
      <c r="N58" s="64"/>
      <c r="O58" s="64"/>
      <c r="P58" s="64"/>
      <c r="Q58" s="64"/>
      <c r="R58" s="64"/>
    </row>
    <row r="59" spans="1:18" ht="16.5" thickTop="1" thickBot="1" x14ac:dyDescent="0.3">
      <c r="A59" s="247"/>
      <c r="B59" s="248"/>
      <c r="C59" s="248"/>
      <c r="D59" s="248"/>
      <c r="E59" s="248"/>
      <c r="F59" s="249"/>
      <c r="G59" s="9" t="s">
        <v>43</v>
      </c>
      <c r="H59" s="54">
        <f>'Detailed Cash flow'!BA74*-1</f>
        <v>4984999.9999999972</v>
      </c>
      <c r="I59" s="114">
        <v>4985000</v>
      </c>
      <c r="J59" s="64"/>
      <c r="K59" s="64"/>
      <c r="L59" s="64"/>
      <c r="M59" s="64"/>
      <c r="N59" s="64"/>
      <c r="O59" s="64"/>
      <c r="P59" s="64"/>
      <c r="Q59" s="64"/>
      <c r="R59" s="64"/>
    </row>
    <row r="60" spans="1:18" ht="16.5" thickTop="1" thickBot="1" x14ac:dyDescent="0.3">
      <c r="A60" s="247"/>
      <c r="B60" s="248"/>
      <c r="C60" s="248"/>
      <c r="D60" s="248"/>
      <c r="E60" s="248"/>
      <c r="F60" s="249"/>
      <c r="G60" s="9" t="s">
        <v>44</v>
      </c>
      <c r="H60" s="54">
        <f>'Detailed Cash flow'!BA75*-1</f>
        <v>5259999.9999999991</v>
      </c>
      <c r="I60" s="114">
        <v>5260000</v>
      </c>
      <c r="J60" s="64"/>
      <c r="K60" s="64"/>
      <c r="L60" s="64"/>
      <c r="M60" s="64"/>
      <c r="N60" s="64"/>
      <c r="O60" s="64"/>
      <c r="P60" s="64"/>
      <c r="Q60" s="64"/>
      <c r="R60" s="64"/>
    </row>
    <row r="61" spans="1:18" ht="16.5" thickTop="1" thickBot="1" x14ac:dyDescent="0.3">
      <c r="A61" s="247"/>
      <c r="B61" s="248"/>
      <c r="C61" s="248"/>
      <c r="D61" s="248"/>
      <c r="E61" s="248"/>
      <c r="F61" s="249"/>
      <c r="G61" s="9" t="s">
        <v>46</v>
      </c>
      <c r="H61" s="54">
        <f>'Detailed Cash flow'!BA76*-1</f>
        <v>4661000</v>
      </c>
      <c r="I61" s="114">
        <v>4661000</v>
      </c>
      <c r="J61" s="64"/>
      <c r="K61" s="64"/>
      <c r="L61" s="64"/>
      <c r="M61" s="64"/>
      <c r="N61" s="64"/>
      <c r="O61" s="64"/>
      <c r="P61" s="64"/>
      <c r="Q61" s="72"/>
      <c r="R61" s="64"/>
    </row>
    <row r="62" spans="1:18" ht="16.5" thickTop="1" thickBot="1" x14ac:dyDescent="0.3">
      <c r="A62" s="247"/>
      <c r="B62" s="248"/>
      <c r="C62" s="248"/>
      <c r="D62" s="248"/>
      <c r="E62" s="248"/>
      <c r="F62" s="249"/>
      <c r="G62" s="9" t="s">
        <v>45</v>
      </c>
      <c r="H62" s="54">
        <f>'Detailed Cash flow'!BA77*-1</f>
        <v>783235</v>
      </c>
      <c r="I62" s="114">
        <v>783235</v>
      </c>
      <c r="J62" s="64"/>
      <c r="K62" s="64"/>
      <c r="L62" s="64"/>
      <c r="M62" s="64"/>
      <c r="N62" s="64"/>
      <c r="O62" s="64"/>
      <c r="P62" s="64"/>
      <c r="Q62" s="64"/>
      <c r="R62" s="64"/>
    </row>
    <row r="63" spans="1:18" ht="16.5" thickTop="1" thickBot="1" x14ac:dyDescent="0.3">
      <c r="A63" s="247"/>
      <c r="B63" s="248"/>
      <c r="C63" s="248"/>
      <c r="D63" s="248"/>
      <c r="E63" s="248"/>
      <c r="F63" s="249"/>
      <c r="G63" s="9" t="s">
        <v>47</v>
      </c>
      <c r="H63" s="57">
        <v>0.01</v>
      </c>
      <c r="I63" s="117">
        <v>0.01</v>
      </c>
      <c r="J63" s="64"/>
      <c r="K63" s="64"/>
      <c r="L63" s="64"/>
      <c r="M63" s="64"/>
      <c r="N63" s="64"/>
      <c r="O63" s="64"/>
      <c r="P63" s="64"/>
      <c r="Q63" s="64"/>
      <c r="R63" s="64"/>
    </row>
    <row r="64" spans="1:18" ht="16.5" thickTop="1" thickBot="1" x14ac:dyDescent="0.3">
      <c r="A64" s="247"/>
      <c r="B64" s="248"/>
      <c r="C64" s="248"/>
      <c r="D64" s="248"/>
      <c r="E64" s="248"/>
      <c r="F64" s="249"/>
      <c r="G64" s="9"/>
      <c r="H64" s="59"/>
      <c r="I64" s="116"/>
      <c r="J64" s="64"/>
      <c r="K64" s="64"/>
      <c r="L64" s="64"/>
      <c r="M64" s="64"/>
      <c r="N64" s="64"/>
      <c r="O64" s="64"/>
      <c r="P64" s="64"/>
      <c r="Q64" s="64"/>
      <c r="R64" s="64"/>
    </row>
    <row r="65" spans="1:18" ht="16.5" thickTop="1" thickBot="1" x14ac:dyDescent="0.3">
      <c r="A65" s="247"/>
      <c r="B65" s="248"/>
      <c r="C65" s="248"/>
      <c r="D65" s="248"/>
      <c r="E65" s="248"/>
      <c r="F65" s="249"/>
      <c r="G65" s="9" t="s">
        <v>116</v>
      </c>
      <c r="H65" s="54">
        <v>150000</v>
      </c>
      <c r="I65" s="114">
        <v>150000</v>
      </c>
      <c r="J65" s="64"/>
      <c r="K65" s="64"/>
      <c r="L65" s="64"/>
      <c r="M65" s="64"/>
      <c r="N65" s="64"/>
      <c r="O65" s="64"/>
      <c r="P65" s="64"/>
      <c r="Q65" s="64"/>
      <c r="R65" s="64"/>
    </row>
    <row r="66" spans="1:18" ht="16.5" thickTop="1" thickBot="1" x14ac:dyDescent="0.3">
      <c r="A66" s="247"/>
      <c r="B66" s="248"/>
      <c r="C66" s="248"/>
      <c r="D66" s="248"/>
      <c r="E66" s="248"/>
      <c r="F66" s="249"/>
      <c r="G66" s="9" t="s">
        <v>117</v>
      </c>
      <c r="H66" s="54">
        <v>150000</v>
      </c>
      <c r="I66" s="114">
        <v>150000</v>
      </c>
      <c r="J66" s="64"/>
      <c r="K66" s="64"/>
      <c r="L66" s="64"/>
      <c r="M66" s="64"/>
      <c r="N66" s="64"/>
      <c r="O66" s="64"/>
      <c r="P66" s="64"/>
      <c r="Q66" s="64"/>
      <c r="R66" s="64"/>
    </row>
    <row r="67" spans="1:18" ht="16.5" thickTop="1" thickBot="1" x14ac:dyDescent="0.3">
      <c r="A67" s="247"/>
      <c r="B67" s="248"/>
      <c r="C67" s="248"/>
      <c r="D67" s="248"/>
      <c r="E67" s="248"/>
      <c r="F67" s="249"/>
      <c r="G67" s="9" t="s">
        <v>118</v>
      </c>
      <c r="H67" s="54">
        <v>150000</v>
      </c>
      <c r="I67" s="114">
        <v>150000</v>
      </c>
      <c r="J67" s="64"/>
      <c r="K67" s="64"/>
      <c r="L67" s="64"/>
      <c r="M67" s="64"/>
      <c r="N67" s="64"/>
      <c r="O67" s="64"/>
      <c r="P67" s="64"/>
      <c r="Q67" s="64"/>
      <c r="R67" s="64"/>
    </row>
    <row r="68" spans="1:18" ht="16.5" thickTop="1" thickBot="1" x14ac:dyDescent="0.3">
      <c r="A68" s="247"/>
      <c r="B68" s="248"/>
      <c r="C68" s="248"/>
      <c r="D68" s="248"/>
      <c r="E68" s="248"/>
      <c r="F68" s="249"/>
      <c r="G68" s="9" t="s">
        <v>96</v>
      </c>
      <c r="H68" s="54">
        <v>150000</v>
      </c>
      <c r="I68" s="114">
        <v>150000</v>
      </c>
      <c r="J68" s="64"/>
      <c r="K68" s="64"/>
      <c r="L68" s="64"/>
      <c r="M68" s="64"/>
      <c r="N68" s="64"/>
      <c r="O68" s="64"/>
      <c r="P68" s="64"/>
      <c r="Q68" s="64"/>
      <c r="R68" s="64"/>
    </row>
    <row r="69" spans="1:18" ht="16.5" thickTop="1" thickBot="1" x14ac:dyDescent="0.3">
      <c r="A69" s="247"/>
      <c r="B69" s="248"/>
      <c r="C69" s="248"/>
      <c r="D69" s="248"/>
      <c r="E69" s="248"/>
      <c r="F69" s="249"/>
      <c r="G69" s="9" t="s">
        <v>97</v>
      </c>
      <c r="H69" s="54">
        <v>100000</v>
      </c>
      <c r="I69" s="114">
        <v>100000</v>
      </c>
      <c r="J69" s="64"/>
      <c r="K69" s="64"/>
      <c r="L69" s="64"/>
      <c r="M69" s="64"/>
      <c r="N69" s="64"/>
      <c r="O69" s="64"/>
      <c r="P69" s="64"/>
      <c r="Q69" s="64"/>
      <c r="R69" s="64"/>
    </row>
    <row r="70" spans="1:18" ht="16.5" thickTop="1" thickBot="1" x14ac:dyDescent="0.3">
      <c r="A70" s="247"/>
      <c r="B70" s="248"/>
      <c r="C70" s="248"/>
      <c r="D70" s="248"/>
      <c r="E70" s="248"/>
      <c r="F70" s="249"/>
      <c r="G70" s="9" t="s">
        <v>98</v>
      </c>
      <c r="H70" s="54">
        <v>100000</v>
      </c>
      <c r="I70" s="114">
        <v>100000</v>
      </c>
      <c r="J70" s="64"/>
      <c r="K70" s="64"/>
      <c r="L70" s="64"/>
      <c r="M70" s="64"/>
      <c r="N70" s="64"/>
      <c r="O70" s="64"/>
      <c r="P70" s="64"/>
      <c r="Q70" s="64"/>
      <c r="R70" s="64"/>
    </row>
    <row r="71" spans="1:18" ht="16.5" thickTop="1" thickBot="1" x14ac:dyDescent="0.3">
      <c r="A71" s="247"/>
      <c r="B71" s="248"/>
      <c r="C71" s="248"/>
      <c r="D71" s="248"/>
      <c r="E71" s="248"/>
      <c r="F71" s="249"/>
      <c r="G71" s="9" t="s">
        <v>99</v>
      </c>
      <c r="H71" s="54">
        <v>100000</v>
      </c>
      <c r="I71" s="114">
        <v>100000</v>
      </c>
      <c r="J71" s="64"/>
      <c r="K71" s="64"/>
      <c r="L71" s="64"/>
      <c r="M71" s="64"/>
      <c r="N71" s="64"/>
      <c r="O71" s="64"/>
      <c r="P71" s="64"/>
      <c r="Q71" s="64"/>
      <c r="R71" s="64"/>
    </row>
    <row r="72" spans="1:18" ht="16.5" thickTop="1" thickBot="1" x14ac:dyDescent="0.3">
      <c r="A72" s="247"/>
      <c r="B72" s="248"/>
      <c r="C72" s="248"/>
      <c r="D72" s="248"/>
      <c r="E72" s="248"/>
      <c r="F72" s="249"/>
      <c r="G72" s="9" t="s">
        <v>100</v>
      </c>
      <c r="H72" s="54">
        <v>100000</v>
      </c>
      <c r="I72" s="114">
        <v>100000</v>
      </c>
      <c r="J72" s="64"/>
      <c r="K72" s="64"/>
      <c r="L72" s="64"/>
      <c r="M72" s="64"/>
      <c r="N72" s="64"/>
      <c r="O72" s="64"/>
      <c r="P72" s="64"/>
      <c r="Q72" s="64"/>
      <c r="R72" s="64"/>
    </row>
    <row r="73" spans="1:18" ht="16.5" thickTop="1" thickBot="1" x14ac:dyDescent="0.3">
      <c r="A73" s="247"/>
      <c r="B73" s="248"/>
      <c r="C73" s="248"/>
      <c r="D73" s="248"/>
      <c r="E73" s="248"/>
      <c r="F73" s="249"/>
      <c r="G73" s="9"/>
      <c r="H73" s="59"/>
      <c r="I73" s="116"/>
      <c r="J73" s="64"/>
      <c r="K73" s="64"/>
      <c r="L73" s="64"/>
      <c r="M73" s="64"/>
      <c r="N73" s="64"/>
      <c r="O73" s="64"/>
      <c r="P73" s="64"/>
      <c r="Q73" s="64"/>
      <c r="R73" s="64"/>
    </row>
    <row r="74" spans="1:18" ht="16.5" thickTop="1" thickBot="1" x14ac:dyDescent="0.3">
      <c r="A74" s="247"/>
      <c r="B74" s="248"/>
      <c r="C74" s="248"/>
      <c r="D74" s="248"/>
      <c r="E74" s="248"/>
      <c r="F74" s="249"/>
      <c r="G74" s="9" t="s">
        <v>50</v>
      </c>
      <c r="H74" s="57">
        <v>0.15</v>
      </c>
      <c r="I74" s="117">
        <v>0.15</v>
      </c>
      <c r="J74" s="64"/>
      <c r="K74" s="64"/>
      <c r="L74" s="64"/>
      <c r="M74" s="64"/>
      <c r="N74" s="64"/>
      <c r="O74" s="64"/>
      <c r="P74" s="64"/>
      <c r="Q74" s="64"/>
      <c r="R74" s="64"/>
    </row>
    <row r="75" spans="1:18" ht="16.5" thickTop="1" thickBot="1" x14ac:dyDescent="0.3">
      <c r="A75" s="247"/>
      <c r="B75" s="248"/>
      <c r="C75" s="248"/>
      <c r="D75" s="248"/>
      <c r="E75" s="248"/>
      <c r="F75" s="249"/>
      <c r="G75" s="9" t="s">
        <v>51</v>
      </c>
      <c r="H75" s="57">
        <v>0.05</v>
      </c>
      <c r="I75" s="117">
        <v>0.05</v>
      </c>
      <c r="J75" s="64"/>
      <c r="K75" s="64"/>
      <c r="L75" s="64"/>
      <c r="M75" s="64"/>
      <c r="N75" s="64"/>
      <c r="O75" s="64"/>
      <c r="P75" s="64"/>
      <c r="Q75" s="64"/>
      <c r="R75" s="64"/>
    </row>
    <row r="76" spans="1:18" ht="16.5" thickTop="1" thickBot="1" x14ac:dyDescent="0.3">
      <c r="A76" s="247"/>
      <c r="B76" s="248"/>
      <c r="C76" s="248"/>
      <c r="D76" s="248"/>
      <c r="E76" s="248"/>
      <c r="F76" s="249"/>
      <c r="G76" s="9" t="s">
        <v>52</v>
      </c>
      <c r="H76" s="57">
        <v>0.01</v>
      </c>
      <c r="I76" s="117">
        <v>0.01</v>
      </c>
      <c r="J76" s="64"/>
      <c r="K76" s="64"/>
      <c r="L76" s="64"/>
      <c r="M76" s="64"/>
      <c r="N76" s="64"/>
      <c r="O76" s="64"/>
      <c r="P76" s="64"/>
      <c r="Q76" s="64"/>
      <c r="R76" s="64"/>
    </row>
    <row r="77" spans="1:18" ht="16.5" thickTop="1" thickBot="1" x14ac:dyDescent="0.3">
      <c r="A77" s="247"/>
      <c r="B77" s="248"/>
      <c r="C77" s="248"/>
      <c r="D77" s="248"/>
      <c r="E77" s="248"/>
      <c r="F77" s="249"/>
      <c r="G77" s="9" t="s">
        <v>53</v>
      </c>
      <c r="H77" s="57">
        <v>5.0000000000000001E-3</v>
      </c>
      <c r="I77" s="117">
        <v>5.0000000000000001E-3</v>
      </c>
      <c r="J77" s="64"/>
      <c r="K77" s="64"/>
      <c r="L77" s="64"/>
      <c r="M77" s="64"/>
      <c r="N77" s="64"/>
      <c r="O77" s="64"/>
      <c r="P77" s="64"/>
      <c r="Q77" s="64"/>
      <c r="R77" s="64"/>
    </row>
    <row r="78" spans="1:18" ht="16.5" thickTop="1" thickBot="1" x14ac:dyDescent="0.3">
      <c r="A78" s="247"/>
      <c r="B78" s="248"/>
      <c r="C78" s="248"/>
      <c r="D78" s="248"/>
      <c r="E78" s="248"/>
      <c r="F78" s="249"/>
      <c r="G78" s="10" t="s">
        <v>54</v>
      </c>
      <c r="H78" s="50">
        <v>0.06</v>
      </c>
      <c r="I78" s="118">
        <v>0.06</v>
      </c>
      <c r="J78" s="64"/>
      <c r="K78" s="64"/>
      <c r="L78" s="64"/>
      <c r="M78" s="64"/>
      <c r="N78" s="64"/>
      <c r="O78" s="64"/>
      <c r="P78" s="64"/>
      <c r="Q78" s="64"/>
      <c r="R78" s="64"/>
    </row>
    <row r="79" spans="1:18" ht="15.75" thickTop="1" x14ac:dyDescent="0.25">
      <c r="A79" s="64"/>
      <c r="B79" s="64"/>
      <c r="C79" s="64"/>
      <c r="D79" s="63"/>
      <c r="E79" s="63"/>
      <c r="F79" s="63"/>
      <c r="G79" s="63"/>
      <c r="H79" s="63"/>
      <c r="I79" s="64"/>
      <c r="J79" s="64"/>
      <c r="K79" s="64"/>
      <c r="L79" s="64"/>
      <c r="M79" s="64"/>
      <c r="N79" s="64"/>
      <c r="O79" s="64"/>
      <c r="P79" s="64"/>
      <c r="Q79" s="64"/>
      <c r="R79" s="64"/>
    </row>
    <row r="80" spans="1:18" x14ac:dyDescent="0.25">
      <c r="A80" s="64"/>
      <c r="B80" s="64"/>
      <c r="C80" s="64"/>
      <c r="D80" s="63"/>
      <c r="E80" s="63"/>
      <c r="F80" s="63"/>
      <c r="G80" s="63"/>
      <c r="H80" s="63"/>
      <c r="I80" s="64"/>
      <c r="J80" s="64"/>
      <c r="K80" s="64"/>
      <c r="L80" s="64"/>
      <c r="M80" s="64"/>
      <c r="N80" s="64"/>
      <c r="O80" s="64"/>
      <c r="P80" s="64"/>
      <c r="Q80" s="64"/>
      <c r="R80" s="64"/>
    </row>
    <row r="81" spans="1:18" x14ac:dyDescent="0.25">
      <c r="A81" s="64"/>
      <c r="B81" s="64"/>
      <c r="C81" s="64"/>
      <c r="D81" s="63"/>
      <c r="E81" s="63"/>
      <c r="F81" s="63"/>
      <c r="G81" s="63"/>
      <c r="H81" s="63"/>
      <c r="I81" s="64"/>
      <c r="J81" s="64"/>
      <c r="K81" s="64"/>
      <c r="L81" s="64"/>
      <c r="M81" s="64"/>
      <c r="N81" s="64"/>
      <c r="O81" s="64"/>
      <c r="P81" s="64"/>
      <c r="Q81" s="64"/>
      <c r="R81" s="64"/>
    </row>
  </sheetData>
  <sheetProtection algorithmName="SHA-512" hashValue="QbfJw0f0ctfiett4dxPBoy5HgaiDhhuwJF0Kc5UtDSR5XGlgO+Qp9KWqr3wMITx+HaTTX6ZA4BAxI5/my/Aj/Q==" saltValue="6v6FmudKICWQ997aXYmESQ==" spinCount="100000" sheet="1" objects="1" scenarios="1" selectLockedCells="1"/>
  <mergeCells count="11">
    <mergeCell ref="A27:B27"/>
    <mergeCell ref="A36:B36"/>
    <mergeCell ref="A37:F55"/>
    <mergeCell ref="A56:F78"/>
    <mergeCell ref="A32:F34"/>
    <mergeCell ref="A28:F31"/>
    <mergeCell ref="A1:P3"/>
    <mergeCell ref="M22:P22"/>
    <mergeCell ref="A22:F25"/>
    <mergeCell ref="A11:F21"/>
    <mergeCell ref="A10:B1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B0205-E22C-43CF-85F6-713D48F6E149}">
  <dimension ref="A1:BF240"/>
  <sheetViews>
    <sheetView workbookViewId="0">
      <selection activeCell="B37" sqref="B37"/>
    </sheetView>
  </sheetViews>
  <sheetFormatPr defaultColWidth="9.140625" defaultRowHeight="15" x14ac:dyDescent="0.25"/>
  <cols>
    <col min="1" max="1" width="16.140625" customWidth="1"/>
    <col min="2" max="2" width="19.85546875" bestFit="1" customWidth="1"/>
    <col min="3" max="3" width="13.85546875" bestFit="1" customWidth="1"/>
    <col min="4" max="4" width="15.85546875" customWidth="1"/>
    <col min="5" max="8" width="13.85546875" bestFit="1" customWidth="1"/>
    <col min="9" max="9" width="15.85546875" customWidth="1"/>
    <col min="10" max="10" width="14.85546875" customWidth="1"/>
    <col min="11" max="11" width="15.140625" customWidth="1"/>
    <col min="12" max="21" width="14.42578125" bestFit="1" customWidth="1"/>
    <col min="22" max="22" width="15.140625" customWidth="1"/>
    <col min="23" max="23" width="14.85546875" customWidth="1"/>
    <col min="24" max="24" width="15.140625" customWidth="1"/>
    <col min="25" max="25" width="14.42578125" bestFit="1" customWidth="1"/>
    <col min="26" max="26" width="15.5703125" customWidth="1"/>
    <col min="27" max="27" width="15.85546875" customWidth="1"/>
    <col min="28" max="28" width="12.140625" customWidth="1"/>
    <col min="29" max="29" width="14" customWidth="1"/>
    <col min="30" max="31" width="14" bestFit="1" customWidth="1"/>
    <col min="32" max="36" width="14.42578125" bestFit="1" customWidth="1"/>
    <col min="37" max="37" width="14.85546875" customWidth="1"/>
    <col min="38" max="38" width="14.42578125" bestFit="1" customWidth="1"/>
    <col min="39" max="39" width="13" customWidth="1"/>
    <col min="40" max="41" width="14" bestFit="1" customWidth="1"/>
    <col min="42" max="42" width="13.85546875" customWidth="1"/>
    <col min="43" max="43" width="16.5703125" style="2" customWidth="1"/>
    <col min="44" max="45" width="14.140625" customWidth="1"/>
    <col min="46" max="46" width="15.42578125" customWidth="1"/>
    <col min="47" max="47" width="14.42578125" customWidth="1"/>
    <col min="48" max="48" width="13.5703125" customWidth="1"/>
    <col min="49" max="49" width="14" customWidth="1"/>
    <col min="50" max="50" width="15.140625" customWidth="1"/>
    <col min="51" max="51" width="16.5703125" customWidth="1"/>
    <col min="52" max="52" width="13.140625" customWidth="1"/>
    <col min="53" max="53" width="14.5703125" customWidth="1"/>
    <col min="54" max="54" width="15" customWidth="1"/>
    <col min="55" max="55" width="12" customWidth="1"/>
  </cols>
  <sheetData>
    <row r="1" spans="1:58" x14ac:dyDescent="0.25">
      <c r="A1" s="120" t="s">
        <v>0</v>
      </c>
      <c r="B1" s="120">
        <v>0</v>
      </c>
      <c r="C1" s="120">
        <v>1</v>
      </c>
      <c r="D1" s="120">
        <v>2</v>
      </c>
      <c r="E1" s="120">
        <v>3</v>
      </c>
      <c r="F1" s="120">
        <v>4</v>
      </c>
      <c r="G1" s="120">
        <v>5</v>
      </c>
      <c r="H1" s="120">
        <v>6</v>
      </c>
      <c r="I1" s="120">
        <v>7</v>
      </c>
      <c r="J1" s="120">
        <v>8</v>
      </c>
      <c r="K1" s="120">
        <v>9</v>
      </c>
      <c r="L1" s="120">
        <v>10</v>
      </c>
      <c r="M1" s="120">
        <v>11</v>
      </c>
      <c r="N1" s="120">
        <f>M1+1</f>
        <v>12</v>
      </c>
      <c r="O1" s="120">
        <f t="shared" ref="O1:AO1" si="0">N1+1</f>
        <v>13</v>
      </c>
      <c r="P1" s="120">
        <f t="shared" si="0"/>
        <v>14</v>
      </c>
      <c r="Q1" s="120">
        <f t="shared" si="0"/>
        <v>15</v>
      </c>
      <c r="R1" s="120">
        <f t="shared" si="0"/>
        <v>16</v>
      </c>
      <c r="S1" s="120">
        <f t="shared" si="0"/>
        <v>17</v>
      </c>
      <c r="T1" s="120">
        <f t="shared" si="0"/>
        <v>18</v>
      </c>
      <c r="U1" s="120">
        <f t="shared" si="0"/>
        <v>19</v>
      </c>
      <c r="V1" s="120">
        <f t="shared" si="0"/>
        <v>20</v>
      </c>
      <c r="W1" s="120">
        <f t="shared" si="0"/>
        <v>21</v>
      </c>
      <c r="X1" s="120">
        <f t="shared" si="0"/>
        <v>22</v>
      </c>
      <c r="Y1" s="120">
        <f t="shared" si="0"/>
        <v>23</v>
      </c>
      <c r="Z1" s="120">
        <f t="shared" si="0"/>
        <v>24</v>
      </c>
      <c r="AA1" s="120">
        <f t="shared" si="0"/>
        <v>25</v>
      </c>
      <c r="AB1" s="120">
        <f t="shared" si="0"/>
        <v>26</v>
      </c>
      <c r="AC1" s="120">
        <f t="shared" si="0"/>
        <v>27</v>
      </c>
      <c r="AD1" s="120">
        <f t="shared" si="0"/>
        <v>28</v>
      </c>
      <c r="AE1" s="120">
        <f t="shared" si="0"/>
        <v>29</v>
      </c>
      <c r="AF1" s="120">
        <f t="shared" si="0"/>
        <v>30</v>
      </c>
      <c r="AG1" s="120">
        <f t="shared" si="0"/>
        <v>31</v>
      </c>
      <c r="AH1" s="120">
        <f t="shared" si="0"/>
        <v>32</v>
      </c>
      <c r="AI1" s="120">
        <f t="shared" si="0"/>
        <v>33</v>
      </c>
      <c r="AJ1" s="120">
        <f t="shared" si="0"/>
        <v>34</v>
      </c>
      <c r="AK1" s="120">
        <f t="shared" si="0"/>
        <v>35</v>
      </c>
      <c r="AL1" s="120">
        <f t="shared" si="0"/>
        <v>36</v>
      </c>
      <c r="AM1" s="120">
        <f t="shared" si="0"/>
        <v>37</v>
      </c>
      <c r="AN1" s="120">
        <f t="shared" si="0"/>
        <v>38</v>
      </c>
      <c r="AO1" s="120">
        <f t="shared" si="0"/>
        <v>39</v>
      </c>
      <c r="AP1" s="120">
        <f t="shared" ref="AP1:BA1" si="1">AO1+1</f>
        <v>40</v>
      </c>
      <c r="AQ1" s="120">
        <f t="shared" si="1"/>
        <v>41</v>
      </c>
      <c r="AR1" s="120">
        <f t="shared" si="1"/>
        <v>42</v>
      </c>
      <c r="AS1" s="120">
        <f t="shared" si="1"/>
        <v>43</v>
      </c>
      <c r="AT1" s="120">
        <f t="shared" si="1"/>
        <v>44</v>
      </c>
      <c r="AU1" s="120">
        <f t="shared" si="1"/>
        <v>45</v>
      </c>
      <c r="AV1" s="120">
        <f t="shared" si="1"/>
        <v>46</v>
      </c>
      <c r="AW1" s="120">
        <f t="shared" si="1"/>
        <v>47</v>
      </c>
      <c r="AX1" s="120">
        <f t="shared" si="1"/>
        <v>48</v>
      </c>
      <c r="AY1" s="120">
        <f t="shared" si="1"/>
        <v>49</v>
      </c>
      <c r="AZ1" s="120">
        <f t="shared" si="1"/>
        <v>50</v>
      </c>
      <c r="BA1" s="120">
        <f t="shared" si="1"/>
        <v>51</v>
      </c>
      <c r="BB1" s="120"/>
      <c r="BC1" s="120"/>
      <c r="BD1" s="120"/>
      <c r="BE1" s="120"/>
      <c r="BF1" s="120"/>
    </row>
    <row r="2" spans="1:58" x14ac:dyDescent="0.25">
      <c r="A2" s="121"/>
      <c r="B2" s="122">
        <v>46631</v>
      </c>
      <c r="C2" s="122">
        <v>46661</v>
      </c>
      <c r="D2" s="122">
        <v>46692</v>
      </c>
      <c r="E2" s="122">
        <v>46722</v>
      </c>
      <c r="F2" s="122">
        <v>46753</v>
      </c>
      <c r="G2" s="122">
        <v>46784</v>
      </c>
      <c r="H2" s="122">
        <v>46813</v>
      </c>
      <c r="I2" s="122">
        <v>46844</v>
      </c>
      <c r="J2" s="122">
        <v>46874</v>
      </c>
      <c r="K2" s="122">
        <v>46905</v>
      </c>
      <c r="L2" s="122">
        <v>46935</v>
      </c>
      <c r="M2" s="122">
        <v>46966</v>
      </c>
      <c r="N2" s="122">
        <v>46997</v>
      </c>
      <c r="O2" s="122">
        <v>47027</v>
      </c>
      <c r="P2" s="122">
        <v>47058</v>
      </c>
      <c r="Q2" s="122">
        <v>47088</v>
      </c>
      <c r="R2" s="122">
        <v>47119</v>
      </c>
      <c r="S2" s="122">
        <v>47150</v>
      </c>
      <c r="T2" s="122">
        <v>47178</v>
      </c>
      <c r="U2" s="122">
        <v>47209</v>
      </c>
      <c r="V2" s="122">
        <v>47239</v>
      </c>
      <c r="W2" s="122">
        <v>47270</v>
      </c>
      <c r="X2" s="122">
        <v>47300</v>
      </c>
      <c r="Y2" s="122">
        <v>47331</v>
      </c>
      <c r="Z2" s="122">
        <v>47362</v>
      </c>
      <c r="AA2" s="122">
        <v>47392</v>
      </c>
      <c r="AB2" s="122">
        <v>47423</v>
      </c>
      <c r="AC2" s="122">
        <v>47453</v>
      </c>
      <c r="AD2" s="122">
        <v>47484</v>
      </c>
      <c r="AE2" s="122">
        <v>47515</v>
      </c>
      <c r="AF2" s="122">
        <v>47543</v>
      </c>
      <c r="AG2" s="122">
        <v>47574</v>
      </c>
      <c r="AH2" s="122">
        <v>47604</v>
      </c>
      <c r="AI2" s="122">
        <v>47635</v>
      </c>
      <c r="AJ2" s="122">
        <v>47665</v>
      </c>
      <c r="AK2" s="122">
        <v>47696</v>
      </c>
      <c r="AL2" s="122">
        <v>47727</v>
      </c>
      <c r="AM2" s="122">
        <v>47757</v>
      </c>
      <c r="AN2" s="122">
        <v>47788</v>
      </c>
      <c r="AO2" s="122">
        <v>47818</v>
      </c>
      <c r="AP2" s="122">
        <v>47849</v>
      </c>
      <c r="AQ2" s="122">
        <v>47880</v>
      </c>
      <c r="AR2" s="122">
        <v>47908</v>
      </c>
      <c r="AS2" s="122">
        <v>47939</v>
      </c>
      <c r="AT2" s="122">
        <v>47969</v>
      </c>
      <c r="AU2" s="122">
        <v>48000</v>
      </c>
      <c r="AV2" s="122">
        <v>48030</v>
      </c>
      <c r="AW2" s="122">
        <v>48061</v>
      </c>
      <c r="AX2" s="122">
        <v>48092</v>
      </c>
      <c r="AY2" s="122">
        <v>48122</v>
      </c>
      <c r="BB2" s="122"/>
      <c r="BC2" s="122"/>
      <c r="BD2" s="122"/>
      <c r="BE2" s="122"/>
      <c r="BF2" s="122"/>
    </row>
    <row r="3" spans="1:58" x14ac:dyDescent="0.25">
      <c r="A3" s="121"/>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row>
    <row r="4" spans="1:58" x14ac:dyDescent="0.25">
      <c r="A4" s="120"/>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row>
    <row r="5" spans="1:58" x14ac:dyDescent="0.25">
      <c r="A5" s="124" t="s">
        <v>121</v>
      </c>
      <c r="B5" s="125">
        <v>0</v>
      </c>
      <c r="C5" s="125">
        <v>0</v>
      </c>
      <c r="D5" s="125">
        <v>0</v>
      </c>
      <c r="E5" s="125">
        <v>0</v>
      </c>
      <c r="F5" s="125">
        <v>0</v>
      </c>
      <c r="G5" s="125">
        <v>0</v>
      </c>
      <c r="H5" s="125">
        <v>0</v>
      </c>
      <c r="I5" s="125">
        <v>0</v>
      </c>
      <c r="J5" s="125">
        <v>0</v>
      </c>
      <c r="K5" s="125">
        <v>0</v>
      </c>
      <c r="L5" s="125">
        <v>0</v>
      </c>
      <c r="M5" s="125">
        <v>0</v>
      </c>
      <c r="N5" s="125">
        <v>0</v>
      </c>
      <c r="O5" s="125">
        <v>0</v>
      </c>
      <c r="P5" s="125">
        <v>0</v>
      </c>
      <c r="Q5" s="125">
        <v>0</v>
      </c>
      <c r="R5" s="125">
        <v>0</v>
      </c>
      <c r="S5" s="125">
        <v>0</v>
      </c>
      <c r="T5" s="125">
        <v>0</v>
      </c>
      <c r="U5" s="125">
        <v>0</v>
      </c>
      <c r="V5" s="125">
        <v>0</v>
      </c>
      <c r="W5" s="125">
        <v>0</v>
      </c>
      <c r="X5" s="125">
        <v>62299358</v>
      </c>
      <c r="Y5" s="125">
        <v>0</v>
      </c>
      <c r="Z5" s="125">
        <v>0</v>
      </c>
      <c r="AA5" s="125">
        <v>0</v>
      </c>
      <c r="AB5" s="125">
        <v>0</v>
      </c>
      <c r="AC5" s="125">
        <v>0</v>
      </c>
      <c r="AD5" s="125">
        <v>0</v>
      </c>
      <c r="AE5" s="125">
        <v>0</v>
      </c>
      <c r="AF5" s="125"/>
      <c r="AG5" s="125"/>
      <c r="AH5" s="125"/>
      <c r="AI5" s="125"/>
      <c r="AJ5" s="125"/>
      <c r="AK5" s="125"/>
      <c r="AL5" s="125"/>
      <c r="AM5" s="125">
        <v>0</v>
      </c>
      <c r="AN5" s="126"/>
      <c r="AO5" s="127"/>
      <c r="AP5" s="126"/>
      <c r="AQ5" s="126"/>
      <c r="AR5" s="126"/>
      <c r="AS5" s="126"/>
      <c r="AT5" s="126"/>
      <c r="AU5" s="126"/>
      <c r="AV5" s="126"/>
      <c r="AW5" s="126"/>
      <c r="AX5" s="126"/>
      <c r="AY5" s="126"/>
      <c r="AZ5">
        <f>SUM(B5:AY5)</f>
        <v>62299358</v>
      </c>
    </row>
    <row r="6" spans="1:58" x14ac:dyDescent="0.25">
      <c r="A6" s="128" t="s">
        <v>128</v>
      </c>
      <c r="B6" s="129"/>
      <c r="C6" s="129"/>
      <c r="D6" s="129"/>
      <c r="E6" s="129"/>
      <c r="F6" s="129"/>
      <c r="G6" s="129"/>
      <c r="H6" s="129"/>
      <c r="I6" s="129"/>
      <c r="J6" s="129"/>
      <c r="K6" s="129"/>
      <c r="L6" s="129"/>
      <c r="M6" s="129"/>
      <c r="N6" s="129"/>
      <c r="O6" s="129"/>
      <c r="P6" s="129"/>
      <c r="Q6" s="129"/>
      <c r="R6" s="129"/>
      <c r="S6" s="129"/>
      <c r="T6" s="129"/>
      <c r="U6" s="129"/>
      <c r="V6" s="129"/>
      <c r="W6" s="129"/>
      <c r="X6" s="129"/>
      <c r="Y6" s="129"/>
      <c r="Z6" s="129"/>
      <c r="AA6" s="125">
        <v>57536193.420000002</v>
      </c>
      <c r="AB6" s="129"/>
      <c r="AC6" s="129"/>
      <c r="AD6" s="129"/>
      <c r="AE6" s="129"/>
      <c r="AF6" s="129"/>
      <c r="AG6" s="129"/>
      <c r="AH6" s="129"/>
      <c r="AI6" s="129"/>
      <c r="AJ6" s="129"/>
      <c r="AK6" s="129"/>
      <c r="AL6" s="129"/>
      <c r="AM6" s="129">
        <v>0</v>
      </c>
      <c r="AN6" s="130"/>
      <c r="AO6" s="127"/>
      <c r="AP6" s="126"/>
      <c r="AQ6" s="126"/>
      <c r="AR6" s="126"/>
      <c r="AS6" s="126"/>
      <c r="AT6" s="126"/>
      <c r="AU6" s="126"/>
      <c r="AV6" s="126"/>
      <c r="AW6" s="126"/>
      <c r="AX6" s="126"/>
      <c r="AY6" s="126"/>
      <c r="AZ6">
        <f t="shared" ref="AZ6:AZ11" si="2">SUM(B6:AY6)</f>
        <v>57536193.420000002</v>
      </c>
    </row>
    <row r="7" spans="1:58" x14ac:dyDescent="0.25">
      <c r="A7" s="124" t="s">
        <v>123</v>
      </c>
      <c r="B7" s="125"/>
      <c r="C7" s="125"/>
      <c r="D7" s="125"/>
      <c r="E7" s="125"/>
      <c r="F7" s="125"/>
      <c r="G7" s="125"/>
      <c r="H7" s="125"/>
      <c r="I7" s="125"/>
      <c r="J7" s="125"/>
      <c r="K7" s="125"/>
      <c r="L7" s="125"/>
      <c r="M7" s="125"/>
      <c r="N7" s="125"/>
      <c r="O7" s="125"/>
      <c r="P7" s="125"/>
      <c r="Q7" s="125"/>
      <c r="R7" s="125"/>
      <c r="S7" s="125"/>
      <c r="T7" s="125"/>
      <c r="U7" s="125"/>
      <c r="V7" s="125"/>
      <c r="W7" s="125"/>
      <c r="X7" s="125"/>
      <c r="Y7" s="125"/>
      <c r="Z7" s="125"/>
      <c r="AA7" s="125">
        <v>58198530.700000003</v>
      </c>
      <c r="AB7" s="125"/>
      <c r="AC7" s="125"/>
      <c r="AD7" s="125"/>
      <c r="AE7" s="125"/>
      <c r="AF7" s="125"/>
      <c r="AG7" s="125"/>
      <c r="AH7" s="125"/>
      <c r="AI7" s="125"/>
      <c r="AJ7" s="125"/>
      <c r="AK7" s="125"/>
      <c r="AL7" s="125"/>
      <c r="AM7">
        <v>0</v>
      </c>
      <c r="AN7" s="130"/>
      <c r="AO7" s="127"/>
      <c r="AP7" s="126"/>
      <c r="AQ7" s="126"/>
      <c r="AR7" s="126"/>
      <c r="AS7" s="126"/>
      <c r="AT7" s="126"/>
      <c r="AU7" s="126"/>
      <c r="AV7" s="126"/>
      <c r="AW7" s="126"/>
      <c r="AX7" s="126"/>
      <c r="AY7" s="126"/>
      <c r="AZ7">
        <f t="shared" si="2"/>
        <v>58198530.700000003</v>
      </c>
    </row>
    <row r="8" spans="1:58" x14ac:dyDescent="0.25">
      <c r="A8" s="128" t="s">
        <v>124</v>
      </c>
      <c r="B8" s="129"/>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5">
        <v>130958915.7</v>
      </c>
      <c r="AN8" s="130"/>
      <c r="AO8" s="127"/>
      <c r="AP8" s="126"/>
      <c r="AQ8" s="126"/>
      <c r="AR8" s="126"/>
      <c r="AS8" s="126"/>
      <c r="AT8" s="126"/>
      <c r="AU8" s="126"/>
      <c r="AV8" s="126"/>
      <c r="AW8" s="126"/>
      <c r="AX8" s="126"/>
      <c r="AY8" s="126"/>
      <c r="AZ8">
        <f t="shared" si="2"/>
        <v>130958915.7</v>
      </c>
    </row>
    <row r="9" spans="1:58" x14ac:dyDescent="0.25">
      <c r="A9" s="124" t="s">
        <v>125</v>
      </c>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v>38175771.969999999</v>
      </c>
      <c r="AN9" s="130"/>
      <c r="AO9" s="127"/>
      <c r="AP9" s="126"/>
      <c r="AQ9" s="126"/>
      <c r="AR9" s="126"/>
      <c r="AS9" s="126"/>
      <c r="AT9" s="126"/>
      <c r="AU9" s="126"/>
      <c r="AV9" s="126"/>
      <c r="AW9" s="126"/>
      <c r="AX9" s="126"/>
      <c r="AZ9">
        <f t="shared" si="2"/>
        <v>38175771.969999999</v>
      </c>
    </row>
    <row r="10" spans="1:58" x14ac:dyDescent="0.25">
      <c r="A10" s="128" t="s">
        <v>122</v>
      </c>
      <c r="B10" s="129"/>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30"/>
      <c r="AO10" s="127"/>
      <c r="AP10" s="126"/>
      <c r="AQ10" s="126"/>
      <c r="AR10" s="126"/>
      <c r="AS10" s="126"/>
      <c r="AT10" s="126"/>
      <c r="AU10" s="126"/>
      <c r="AV10" s="126"/>
      <c r="AW10" s="126"/>
      <c r="AX10" s="126"/>
      <c r="AY10" s="125">
        <v>54154787.32</v>
      </c>
      <c r="AZ10">
        <f t="shared" si="2"/>
        <v>54154787.32</v>
      </c>
    </row>
    <row r="11" spans="1:58" x14ac:dyDescent="0.25">
      <c r="A11" s="124" t="s">
        <v>126</v>
      </c>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30"/>
      <c r="AO11" s="127"/>
      <c r="AP11" s="126"/>
      <c r="AQ11" s="126"/>
      <c r="AR11" s="126"/>
      <c r="AS11" s="126"/>
      <c r="AT11" s="126"/>
      <c r="AU11" s="126"/>
      <c r="AV11" s="126"/>
      <c r="AW11" s="126"/>
      <c r="AX11" s="126"/>
      <c r="AY11" s="125">
        <v>65571206.710000001</v>
      </c>
      <c r="AZ11">
        <f t="shared" si="2"/>
        <v>65571206.710000001</v>
      </c>
    </row>
    <row r="12" spans="1:58" x14ac:dyDescent="0.25">
      <c r="A12" s="128" t="s">
        <v>127</v>
      </c>
      <c r="B12" s="129"/>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30"/>
      <c r="AQ12" s="127"/>
      <c r="AR12" s="126"/>
      <c r="AS12" s="126"/>
      <c r="AT12" s="126"/>
      <c r="AU12" s="126"/>
      <c r="AV12" s="126"/>
      <c r="AW12" s="126"/>
      <c r="AX12" s="126"/>
      <c r="AY12" s="125">
        <v>35727180.18</v>
      </c>
      <c r="AZ12">
        <f>SUM(B12:AY12)</f>
        <v>35727180.18</v>
      </c>
    </row>
    <row r="13" spans="1:58" x14ac:dyDescent="0.25">
      <c r="A13" s="131" t="s">
        <v>23</v>
      </c>
      <c r="B13" s="132">
        <f t="shared" ref="B13:AG13" si="3">SUM(B5:B12)</f>
        <v>0</v>
      </c>
      <c r="C13" s="132">
        <f t="shared" si="3"/>
        <v>0</v>
      </c>
      <c r="D13" s="132">
        <f t="shared" si="3"/>
        <v>0</v>
      </c>
      <c r="E13" s="132">
        <f t="shared" si="3"/>
        <v>0</v>
      </c>
      <c r="F13" s="132">
        <f t="shared" si="3"/>
        <v>0</v>
      </c>
      <c r="G13" s="132">
        <f t="shared" si="3"/>
        <v>0</v>
      </c>
      <c r="H13" s="132">
        <f t="shared" si="3"/>
        <v>0</v>
      </c>
      <c r="I13" s="132">
        <f t="shared" si="3"/>
        <v>0</v>
      </c>
      <c r="J13" s="132">
        <f t="shared" si="3"/>
        <v>0</v>
      </c>
      <c r="K13" s="132">
        <f t="shared" si="3"/>
        <v>0</v>
      </c>
      <c r="L13" s="132">
        <f t="shared" si="3"/>
        <v>0</v>
      </c>
      <c r="M13" s="132">
        <f t="shared" si="3"/>
        <v>0</v>
      </c>
      <c r="N13" s="132">
        <f t="shared" si="3"/>
        <v>0</v>
      </c>
      <c r="O13" s="132">
        <f t="shared" si="3"/>
        <v>0</v>
      </c>
      <c r="P13" s="132">
        <f t="shared" si="3"/>
        <v>0</v>
      </c>
      <c r="Q13" s="132">
        <f t="shared" si="3"/>
        <v>0</v>
      </c>
      <c r="R13" s="132">
        <f t="shared" si="3"/>
        <v>0</v>
      </c>
      <c r="S13" s="132">
        <f t="shared" si="3"/>
        <v>0</v>
      </c>
      <c r="T13" s="132">
        <f t="shared" si="3"/>
        <v>0</v>
      </c>
      <c r="U13" s="132">
        <f t="shared" si="3"/>
        <v>0</v>
      </c>
      <c r="V13" s="132">
        <f t="shared" si="3"/>
        <v>0</v>
      </c>
      <c r="W13" s="132">
        <f t="shared" si="3"/>
        <v>0</v>
      </c>
      <c r="X13" s="132">
        <f>SUM(X5:X12)</f>
        <v>62299358</v>
      </c>
      <c r="Y13" s="132">
        <f>SUM(Y5:Y12)</f>
        <v>0</v>
      </c>
      <c r="Z13" s="132">
        <f t="shared" si="3"/>
        <v>0</v>
      </c>
      <c r="AA13" s="132">
        <f t="shared" si="3"/>
        <v>115734724.12</v>
      </c>
      <c r="AB13" s="132">
        <f t="shared" si="3"/>
        <v>0</v>
      </c>
      <c r="AC13" s="132">
        <f t="shared" si="3"/>
        <v>0</v>
      </c>
      <c r="AD13" s="132">
        <f t="shared" si="3"/>
        <v>0</v>
      </c>
      <c r="AE13" s="132">
        <f t="shared" si="3"/>
        <v>0</v>
      </c>
      <c r="AF13" s="132">
        <f t="shared" si="3"/>
        <v>0</v>
      </c>
      <c r="AG13" s="132">
        <f t="shared" si="3"/>
        <v>0</v>
      </c>
      <c r="AH13" s="132">
        <f t="shared" ref="AH13:AX13" si="4">SUM(AH5:AH12)</f>
        <v>0</v>
      </c>
      <c r="AI13" s="132">
        <f t="shared" si="4"/>
        <v>0</v>
      </c>
      <c r="AJ13" s="132">
        <f t="shared" si="4"/>
        <v>0</v>
      </c>
      <c r="AK13" s="132">
        <f t="shared" si="4"/>
        <v>0</v>
      </c>
      <c r="AL13" s="132">
        <f t="shared" si="4"/>
        <v>0</v>
      </c>
      <c r="AM13" s="132">
        <f t="shared" si="4"/>
        <v>169134687.67000002</v>
      </c>
      <c r="AN13" s="132">
        <f t="shared" si="4"/>
        <v>0</v>
      </c>
      <c r="AO13" s="132">
        <f t="shared" si="4"/>
        <v>0</v>
      </c>
      <c r="AP13" s="132">
        <f t="shared" si="4"/>
        <v>0</v>
      </c>
      <c r="AQ13" s="132">
        <f t="shared" si="4"/>
        <v>0</v>
      </c>
      <c r="AR13" s="132">
        <f t="shared" si="4"/>
        <v>0</v>
      </c>
      <c r="AS13" s="132">
        <f t="shared" si="4"/>
        <v>0</v>
      </c>
      <c r="AT13" s="132">
        <f t="shared" si="4"/>
        <v>0</v>
      </c>
      <c r="AU13" s="132">
        <f t="shared" si="4"/>
        <v>0</v>
      </c>
      <c r="AV13" s="132">
        <f t="shared" si="4"/>
        <v>0</v>
      </c>
      <c r="AW13" s="132">
        <f t="shared" si="4"/>
        <v>0</v>
      </c>
      <c r="AX13" s="132">
        <f t="shared" si="4"/>
        <v>0</v>
      </c>
      <c r="AY13" s="132">
        <f>SUM(AY5:AY12)</f>
        <v>155453174.21000001</v>
      </c>
      <c r="BA13" s="123"/>
      <c r="BB13" s="133">
        <f>SUM(B13:BA13)</f>
        <v>502621944</v>
      </c>
      <c r="BC13" s="2"/>
    </row>
    <row r="14" spans="1:58" x14ac:dyDescent="0.25">
      <c r="A14" s="134" t="s">
        <v>24</v>
      </c>
      <c r="B14" s="135"/>
      <c r="C14" s="135"/>
      <c r="D14" s="135"/>
      <c r="E14" s="135"/>
      <c r="F14" s="135"/>
      <c r="G14" s="135"/>
      <c r="H14" s="135"/>
      <c r="I14" s="135"/>
      <c r="J14" s="135"/>
      <c r="K14" s="135"/>
      <c r="L14" s="135"/>
      <c r="M14" s="135"/>
      <c r="N14" s="135"/>
      <c r="O14" s="135"/>
      <c r="P14" s="135"/>
      <c r="Q14" s="135"/>
      <c r="R14" s="135"/>
      <c r="S14" s="135"/>
      <c r="T14" s="135"/>
      <c r="U14" s="135"/>
      <c r="V14" s="135"/>
      <c r="W14" s="135"/>
      <c r="X14" s="135">
        <f>'Individual Inputs'!P12</f>
        <v>62299357.862204842</v>
      </c>
      <c r="Y14" s="135"/>
      <c r="Z14" s="135">
        <v>0</v>
      </c>
      <c r="AA14" s="135">
        <f>'Individual Inputs'!P13+'Individual Inputs'!P14</f>
        <v>115734724.11497301</v>
      </c>
      <c r="AB14" s="135">
        <v>0</v>
      </c>
      <c r="AC14" s="135">
        <v>0</v>
      </c>
      <c r="AD14" s="135">
        <v>0</v>
      </c>
      <c r="AE14" s="135">
        <v>0</v>
      </c>
      <c r="AF14" s="135">
        <v>0</v>
      </c>
      <c r="AG14" s="135">
        <v>0</v>
      </c>
      <c r="AH14" s="135">
        <v>0</v>
      </c>
      <c r="AI14" s="135">
        <v>0</v>
      </c>
      <c r="AJ14" s="135">
        <v>0</v>
      </c>
      <c r="AK14" s="135">
        <v>0</v>
      </c>
      <c r="AL14" s="135">
        <v>0</v>
      </c>
      <c r="AM14" s="135">
        <f>'Individual Inputs'!P15+'Individual Inputs'!P16</f>
        <v>169134687.66479909</v>
      </c>
      <c r="AN14" s="135">
        <v>0</v>
      </c>
      <c r="AO14" s="135">
        <v>0</v>
      </c>
      <c r="AP14" s="135">
        <v>0</v>
      </c>
      <c r="AQ14" s="135">
        <v>0</v>
      </c>
      <c r="AR14" s="135">
        <v>0</v>
      </c>
      <c r="AS14" s="135">
        <f>'Individual Inputs'!Q15+'Individual Inputs'!Q16</f>
        <v>0</v>
      </c>
      <c r="AT14" s="135">
        <f>'Individual Inputs'!R15+'Individual Inputs'!R16</f>
        <v>0</v>
      </c>
      <c r="AU14" s="135">
        <f>'Individual Inputs'!S15+'Individual Inputs'!S16</f>
        <v>0</v>
      </c>
      <c r="AV14" s="135">
        <f>'Individual Inputs'!T15+'Individual Inputs'!T16</f>
        <v>0</v>
      </c>
      <c r="AW14" s="135">
        <f>'Individual Inputs'!U15+'Individual Inputs'!U16</f>
        <v>0</v>
      </c>
      <c r="AX14" s="135">
        <f>'Individual Inputs'!V15+'Individual Inputs'!V16</f>
        <v>0</v>
      </c>
      <c r="AY14" s="136">
        <f>'Individual Inputs'!P17+'Individual Inputs'!P18+'Individual Inputs'!P19</f>
        <v>155453174.219347</v>
      </c>
      <c r="BA14" s="123"/>
      <c r="BC14" s="137">
        <f>SUM(B14:BA14)</f>
        <v>502621943.86132395</v>
      </c>
    </row>
    <row r="15" spans="1:58" x14ac:dyDescent="0.25">
      <c r="A15" s="138"/>
      <c r="B15" s="120"/>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39"/>
      <c r="BC15" s="2"/>
    </row>
    <row r="16" spans="1:58" x14ac:dyDescent="0.25">
      <c r="A16" s="128" t="s">
        <v>129</v>
      </c>
      <c r="B16" s="129">
        <f>B5*'Individual Inputs'!$I$20*-1</f>
        <v>0</v>
      </c>
      <c r="C16" s="129">
        <f>C5*'Individual Inputs'!$I$20*-1</f>
        <v>0</v>
      </c>
      <c r="D16" s="129">
        <f>D5*'Individual Inputs'!$I$20*-1</f>
        <v>0</v>
      </c>
      <c r="E16" s="129">
        <f>E5*'Individual Inputs'!$I$20*-1</f>
        <v>0</v>
      </c>
      <c r="F16" s="129">
        <f>F5*'Individual Inputs'!$I$20*-1</f>
        <v>0</v>
      </c>
      <c r="G16" s="129">
        <f>G5*'Individual Inputs'!$I$20*-1</f>
        <v>0</v>
      </c>
      <c r="H16" s="129">
        <f>H5*'Individual Inputs'!$I$20*-1</f>
        <v>0</v>
      </c>
      <c r="I16" s="129">
        <f>I5*'Individual Inputs'!$I$20*-1</f>
        <v>0</v>
      </c>
      <c r="J16" s="129">
        <f>J5*'Individual Inputs'!$I$20*-1</f>
        <v>0</v>
      </c>
      <c r="K16" s="129">
        <f>K5*'Individual Inputs'!$I$20*-1</f>
        <v>0</v>
      </c>
      <c r="L16" s="129">
        <f>L5*'Individual Inputs'!$I$20*-1</f>
        <v>0</v>
      </c>
      <c r="M16" s="129">
        <f>M5*'Individual Inputs'!$I$20*-1</f>
        <v>0</v>
      </c>
      <c r="N16" s="129">
        <f>N5*'Individual Inputs'!$I$20*-1</f>
        <v>0</v>
      </c>
      <c r="O16" s="129">
        <f>O5*'Individual Inputs'!$I$20*-1</f>
        <v>0</v>
      </c>
      <c r="P16" s="129">
        <f>P5*'Individual Inputs'!$I$20*-1</f>
        <v>0</v>
      </c>
      <c r="Q16" s="129">
        <f>Q5*'Individual Inputs'!$I$20*-1</f>
        <v>0</v>
      </c>
      <c r="R16" s="129">
        <f>R5*'Individual Inputs'!$I$20*-1</f>
        <v>0</v>
      </c>
      <c r="S16" s="129">
        <f>S5*'Individual Inputs'!$I$20*-1</f>
        <v>0</v>
      </c>
      <c r="T16" s="129">
        <f>T5*'Individual Inputs'!$I$20*-1</f>
        <v>0</v>
      </c>
      <c r="U16" s="129">
        <f>U5*'Individual Inputs'!$I$20*-1</f>
        <v>0</v>
      </c>
      <c r="V16" s="129">
        <f>V5*'Individual Inputs'!$I$20*-1</f>
        <v>0</v>
      </c>
      <c r="W16" s="129">
        <f>W5*'Individual Inputs'!$I$20*-1</f>
        <v>0</v>
      </c>
      <c r="X16" s="129">
        <f>X5*'Individual Inputs'!$I$20*-1</f>
        <v>-4236356.3440000005</v>
      </c>
      <c r="Y16" s="129">
        <f>Y5*'Individual Inputs'!$I$20*-1</f>
        <v>0</v>
      </c>
      <c r="Z16" s="129">
        <f>Z5*'Individual Inputs'!$I$20*-1</f>
        <v>0</v>
      </c>
      <c r="AA16" s="129">
        <f>AA5*'Individual Inputs'!$I$20*-1</f>
        <v>0</v>
      </c>
      <c r="AB16" s="129">
        <f>AB5*'Individual Inputs'!$I$20*-1</f>
        <v>0</v>
      </c>
      <c r="AC16" s="129">
        <f>AC5*'Individual Inputs'!$I$20*-1</f>
        <v>0</v>
      </c>
      <c r="AD16" s="129">
        <f>AD5*'Individual Inputs'!$I$20*-1</f>
        <v>0</v>
      </c>
      <c r="AE16" s="129">
        <f>AE5*'Individual Inputs'!$I$20*-1</f>
        <v>0</v>
      </c>
      <c r="AF16" s="129">
        <f>AF5*'Individual Inputs'!$I$20*-1</f>
        <v>0</v>
      </c>
      <c r="AG16" s="129">
        <f>AG5*'Individual Inputs'!$I$20*-1</f>
        <v>0</v>
      </c>
      <c r="AH16" s="129">
        <f>AH5*'Individual Inputs'!$I$20*-1</f>
        <v>0</v>
      </c>
      <c r="AI16" s="129">
        <f>AI5*'Individual Inputs'!$I$20*-1</f>
        <v>0</v>
      </c>
      <c r="AJ16" s="129">
        <f>AJ5*'Individual Inputs'!$I$20*-1</f>
        <v>0</v>
      </c>
      <c r="AK16" s="129">
        <f>AK5*'Individual Inputs'!$I$20*-1</f>
        <v>0</v>
      </c>
      <c r="AL16" s="129">
        <f>AL5*'Individual Inputs'!$I$20*-1</f>
        <v>0</v>
      </c>
      <c r="AM16" s="129">
        <f>AM5*'Individual Inputs'!$I$20*-1</f>
        <v>0</v>
      </c>
      <c r="AN16" s="129">
        <f>AN5*'Individual Inputs'!$I$20*-1</f>
        <v>0</v>
      </c>
      <c r="AO16" s="129">
        <f>AO5*'Individual Inputs'!$I$20*-1</f>
        <v>0</v>
      </c>
      <c r="AP16" s="129">
        <f>AP5*'Individual Inputs'!$I$20*-1</f>
        <v>0</v>
      </c>
      <c r="AQ16" s="129">
        <f>AQ5*'Individual Inputs'!$I$20*-1</f>
        <v>0</v>
      </c>
      <c r="AR16" s="129">
        <f>AR5*'Individual Inputs'!$I$20*-1</f>
        <v>0</v>
      </c>
      <c r="AS16" s="129">
        <f>AS5*'Individual Inputs'!$I$20*-1</f>
        <v>0</v>
      </c>
      <c r="AT16" s="129">
        <f>AT5*'Individual Inputs'!$I$20*-1</f>
        <v>0</v>
      </c>
      <c r="AU16" s="129">
        <f>AU5*'Individual Inputs'!$I$20*-1</f>
        <v>0</v>
      </c>
      <c r="AV16" s="129">
        <f>AV5*'Individual Inputs'!$I$20*-1</f>
        <v>0</v>
      </c>
      <c r="AW16" s="129">
        <f>AW5*'Individual Inputs'!$I$20*-1</f>
        <v>0</v>
      </c>
      <c r="AX16" s="129">
        <f>AX5*'Individual Inputs'!$I$20*-1</f>
        <v>0</v>
      </c>
      <c r="AY16" s="129">
        <f>AY5*'Individual Inputs'!$I$20*-1</f>
        <v>0</v>
      </c>
      <c r="AZ16">
        <f t="shared" ref="AZ16:AZ23" si="5">SUM(B16:AY16)</f>
        <v>-4236356.3440000005</v>
      </c>
      <c r="BC16" s="2"/>
    </row>
    <row r="17" spans="1:55" x14ac:dyDescent="0.25">
      <c r="A17" s="128" t="s">
        <v>130</v>
      </c>
      <c r="B17" s="129">
        <f>B6*'Individual Inputs'!$I$20*-1</f>
        <v>0</v>
      </c>
      <c r="C17" s="129">
        <f>C6*'Individual Inputs'!$I$20*-1</f>
        <v>0</v>
      </c>
      <c r="D17" s="129">
        <f>D6*'Individual Inputs'!$I$20*-1</f>
        <v>0</v>
      </c>
      <c r="E17" s="129">
        <f>E6*'Individual Inputs'!$I$20*-1</f>
        <v>0</v>
      </c>
      <c r="F17" s="129">
        <f>F6*'Individual Inputs'!$I$20*-1</f>
        <v>0</v>
      </c>
      <c r="G17" s="129">
        <f>G6*'Individual Inputs'!$I$20*-1</f>
        <v>0</v>
      </c>
      <c r="H17" s="129">
        <f>H6*'Individual Inputs'!$I$20*-1</f>
        <v>0</v>
      </c>
      <c r="I17" s="129">
        <f>I6*'Individual Inputs'!$I$20*-1</f>
        <v>0</v>
      </c>
      <c r="J17" s="129">
        <f>J6*'Individual Inputs'!$I$20*-1</f>
        <v>0</v>
      </c>
      <c r="K17" s="129">
        <f>K6*'Individual Inputs'!$I$20*-1</f>
        <v>0</v>
      </c>
      <c r="L17" s="129">
        <f>L6*'Individual Inputs'!$I$20*-1</f>
        <v>0</v>
      </c>
      <c r="M17" s="129">
        <f>M6*'Individual Inputs'!$I$20*-1</f>
        <v>0</v>
      </c>
      <c r="N17" s="129">
        <f>N6*'Individual Inputs'!$I$20*-1</f>
        <v>0</v>
      </c>
      <c r="O17" s="129">
        <f>O6*'Individual Inputs'!$I$20*-1</f>
        <v>0</v>
      </c>
      <c r="P17" s="129">
        <f>P6*'Individual Inputs'!$I$20*-1</f>
        <v>0</v>
      </c>
      <c r="Q17" s="129">
        <f>Q6*'Individual Inputs'!$I$20*-1</f>
        <v>0</v>
      </c>
      <c r="R17" s="129">
        <f>R6*'Individual Inputs'!$I$20*-1</f>
        <v>0</v>
      </c>
      <c r="S17" s="129">
        <f>S6*'Individual Inputs'!$I$20*-1</f>
        <v>0</v>
      </c>
      <c r="T17" s="129">
        <f>T6*'Individual Inputs'!$I$20*-1</f>
        <v>0</v>
      </c>
      <c r="U17" s="129">
        <f>U6*'Individual Inputs'!$I$20*-1</f>
        <v>0</v>
      </c>
      <c r="V17" s="129">
        <f>V6*'Individual Inputs'!$I$20*-1</f>
        <v>0</v>
      </c>
      <c r="W17" s="129">
        <f>W6*'Individual Inputs'!$I$20*-1</f>
        <v>0</v>
      </c>
      <c r="X17" s="129">
        <f>X6*'Individual Inputs'!$I$20*-1</f>
        <v>0</v>
      </c>
      <c r="Y17" s="129">
        <f>Y6*'Individual Inputs'!$I$20*-1</f>
        <v>0</v>
      </c>
      <c r="Z17" s="129">
        <f>Z6*'Individual Inputs'!$I$20*-1</f>
        <v>0</v>
      </c>
      <c r="AA17" s="129">
        <f>AA6*'Individual Inputs'!$I$20*-1</f>
        <v>-3912461.1525600003</v>
      </c>
      <c r="AB17" s="129">
        <f>AB6*'Individual Inputs'!$I$20*-1</f>
        <v>0</v>
      </c>
      <c r="AC17" s="129">
        <f>AC6*'Individual Inputs'!$I$20*-1</f>
        <v>0</v>
      </c>
      <c r="AD17" s="129">
        <f>AD6*'Individual Inputs'!$I$20*-1</f>
        <v>0</v>
      </c>
      <c r="AE17" s="129">
        <f>AE6*'Individual Inputs'!$I$20*-1</f>
        <v>0</v>
      </c>
      <c r="AF17" s="129">
        <f>AF6*'Individual Inputs'!$I$20*-1</f>
        <v>0</v>
      </c>
      <c r="AG17" s="129">
        <f>AG6*'Individual Inputs'!$I$20*-1</f>
        <v>0</v>
      </c>
      <c r="AH17" s="129">
        <f>AH6*'Individual Inputs'!$I$20*-1</f>
        <v>0</v>
      </c>
      <c r="AI17" s="129">
        <f>AI6*'Individual Inputs'!$I$20*-1</f>
        <v>0</v>
      </c>
      <c r="AJ17" s="129">
        <f>AJ6*'Individual Inputs'!$I$20*-1</f>
        <v>0</v>
      </c>
      <c r="AK17" s="129">
        <f>AK6*'Individual Inputs'!$I$20*-1</f>
        <v>0</v>
      </c>
      <c r="AL17" s="129">
        <f>AL6*'Individual Inputs'!$I$20*-1</f>
        <v>0</v>
      </c>
      <c r="AM17" s="129">
        <f>AM6*'Individual Inputs'!$I$20*-1</f>
        <v>0</v>
      </c>
      <c r="AN17" s="129">
        <f>AN6*'Individual Inputs'!$I$20*-1</f>
        <v>0</v>
      </c>
      <c r="AO17" s="129">
        <f>AO6*'Individual Inputs'!$I$20*-1</f>
        <v>0</v>
      </c>
      <c r="AP17" s="129">
        <f>AP6*'Individual Inputs'!$I$20*-1</f>
        <v>0</v>
      </c>
      <c r="AQ17" s="129">
        <f>AQ6*'Individual Inputs'!$I$20*-1</f>
        <v>0</v>
      </c>
      <c r="AR17" s="129">
        <f>AR6*'Individual Inputs'!$I$20*-1</f>
        <v>0</v>
      </c>
      <c r="AS17" s="129">
        <f>AS6*'Individual Inputs'!$I$20*-1</f>
        <v>0</v>
      </c>
      <c r="AT17" s="129">
        <f>AT6*'Individual Inputs'!$I$20*-1</f>
        <v>0</v>
      </c>
      <c r="AU17" s="129">
        <f>AU6*'Individual Inputs'!$I$20*-1</f>
        <v>0</v>
      </c>
      <c r="AV17" s="129">
        <f>AV6*'Individual Inputs'!$I$20*-1</f>
        <v>0</v>
      </c>
      <c r="AW17" s="129">
        <f>AW6*'Individual Inputs'!$I$20*-1</f>
        <v>0</v>
      </c>
      <c r="AX17" s="129">
        <f>AX6*'Individual Inputs'!$I$20*-1</f>
        <v>0</v>
      </c>
      <c r="AY17" s="129">
        <f>AY6*'Individual Inputs'!$I$20*-1</f>
        <v>0</v>
      </c>
      <c r="AZ17">
        <f t="shared" si="5"/>
        <v>-3912461.1525600003</v>
      </c>
      <c r="BC17" s="2"/>
    </row>
    <row r="18" spans="1:55" x14ac:dyDescent="0.25">
      <c r="A18" s="128" t="s">
        <v>131</v>
      </c>
      <c r="B18" s="129">
        <f>B7*'Individual Inputs'!$I$20*-1</f>
        <v>0</v>
      </c>
      <c r="C18" s="129">
        <f>C7*'Individual Inputs'!$I$20*-1</f>
        <v>0</v>
      </c>
      <c r="D18" s="129">
        <f>D7*'Individual Inputs'!$I$20*-1</f>
        <v>0</v>
      </c>
      <c r="E18" s="129">
        <f>E7*'Individual Inputs'!$I$20*-1</f>
        <v>0</v>
      </c>
      <c r="F18" s="129">
        <f>F7*'Individual Inputs'!$I$20*-1</f>
        <v>0</v>
      </c>
      <c r="G18" s="129">
        <f>G7*'Individual Inputs'!$I$20*-1</f>
        <v>0</v>
      </c>
      <c r="H18" s="129">
        <f>H7*'Individual Inputs'!$I$20*-1</f>
        <v>0</v>
      </c>
      <c r="I18" s="129">
        <f>I7*'Individual Inputs'!$I$20*-1</f>
        <v>0</v>
      </c>
      <c r="J18" s="129">
        <f>J7*'Individual Inputs'!$I$20*-1</f>
        <v>0</v>
      </c>
      <c r="K18" s="129">
        <f>K7*'Individual Inputs'!$I$20*-1</f>
        <v>0</v>
      </c>
      <c r="L18" s="129">
        <f>L7*'Individual Inputs'!$I$20*-1</f>
        <v>0</v>
      </c>
      <c r="M18" s="129">
        <f>M7*'Individual Inputs'!$I$20*-1</f>
        <v>0</v>
      </c>
      <c r="N18" s="129">
        <f>N7*'Individual Inputs'!$I$20*-1</f>
        <v>0</v>
      </c>
      <c r="O18" s="129">
        <f>O7*'Individual Inputs'!$I$20*-1</f>
        <v>0</v>
      </c>
      <c r="P18" s="129">
        <f>P7*'Individual Inputs'!$I$20*-1</f>
        <v>0</v>
      </c>
      <c r="Q18" s="129">
        <f>Q7*'Individual Inputs'!$I$20*-1</f>
        <v>0</v>
      </c>
      <c r="R18" s="129">
        <f>R7*'Individual Inputs'!$I$20*-1</f>
        <v>0</v>
      </c>
      <c r="S18" s="129">
        <f>S7*'Individual Inputs'!$I$20*-1</f>
        <v>0</v>
      </c>
      <c r="T18" s="129">
        <f>T7*'Individual Inputs'!$I$20*-1</f>
        <v>0</v>
      </c>
      <c r="U18" s="129">
        <f>U7*'Individual Inputs'!$I$20*-1</f>
        <v>0</v>
      </c>
      <c r="V18" s="129">
        <f>V7*'Individual Inputs'!$I$20*-1</f>
        <v>0</v>
      </c>
      <c r="W18" s="129">
        <f>W7*'Individual Inputs'!$I$20*-1</f>
        <v>0</v>
      </c>
      <c r="X18" s="129">
        <f>X7*'Individual Inputs'!$I$20*-1</f>
        <v>0</v>
      </c>
      <c r="Y18" s="129">
        <f>Y7*'Individual Inputs'!$I$20*-1</f>
        <v>0</v>
      </c>
      <c r="Z18" s="129">
        <f>Z7*'Individual Inputs'!$I$20*-1</f>
        <v>0</v>
      </c>
      <c r="AA18" s="129">
        <f>AA7*'Individual Inputs'!$I$20*-1</f>
        <v>-3957500.0876000007</v>
      </c>
      <c r="AB18" s="129">
        <f>AB7*'Individual Inputs'!$I$20*-1</f>
        <v>0</v>
      </c>
      <c r="AC18" s="129">
        <f>AC7*'Individual Inputs'!$I$20*-1</f>
        <v>0</v>
      </c>
      <c r="AD18" s="129">
        <f>AD7*'Individual Inputs'!$I$20*-1</f>
        <v>0</v>
      </c>
      <c r="AE18" s="129">
        <f>AE7*'Individual Inputs'!$I$20*-1</f>
        <v>0</v>
      </c>
      <c r="AF18" s="129">
        <f>AF7*'Individual Inputs'!$I$20*-1</f>
        <v>0</v>
      </c>
      <c r="AG18" s="129">
        <f>AG7*'Individual Inputs'!$I$20*-1</f>
        <v>0</v>
      </c>
      <c r="AH18" s="129">
        <f>AH7*'Individual Inputs'!$I$20*-1</f>
        <v>0</v>
      </c>
      <c r="AI18" s="129">
        <f>AI7*'Individual Inputs'!$I$20*-1</f>
        <v>0</v>
      </c>
      <c r="AJ18" s="129">
        <f>AJ7*'Individual Inputs'!$I$20*-1</f>
        <v>0</v>
      </c>
      <c r="AK18" s="129">
        <f>AK7*'Individual Inputs'!$I$20*-1</f>
        <v>0</v>
      </c>
      <c r="AL18" s="129">
        <f>AL7*'Individual Inputs'!$I$20*-1</f>
        <v>0</v>
      </c>
      <c r="AM18">
        <v>0</v>
      </c>
      <c r="AN18" s="129">
        <f>AN7*'Individual Inputs'!$I$20*-1</f>
        <v>0</v>
      </c>
      <c r="AO18" s="129">
        <f>AO7*'Individual Inputs'!$I$20*-1</f>
        <v>0</v>
      </c>
      <c r="AP18" s="129">
        <f>AP7*'Individual Inputs'!$I$20*-1</f>
        <v>0</v>
      </c>
      <c r="AQ18" s="129">
        <f>AQ7*'Individual Inputs'!$I$20*-1</f>
        <v>0</v>
      </c>
      <c r="AR18" s="129">
        <f>AR7*'Individual Inputs'!$I$20*-1</f>
        <v>0</v>
      </c>
      <c r="AS18" s="129">
        <f>AS7*'Individual Inputs'!$I$20*-1</f>
        <v>0</v>
      </c>
      <c r="AT18" s="129">
        <f>AT7*'Individual Inputs'!$I$20*-1</f>
        <v>0</v>
      </c>
      <c r="AU18" s="129">
        <f>AU7*'Individual Inputs'!$I$20*-1</f>
        <v>0</v>
      </c>
      <c r="AV18" s="129">
        <f>AV7*'Individual Inputs'!$I$20*-1</f>
        <v>0</v>
      </c>
      <c r="AW18" s="129">
        <f>AW7*'Individual Inputs'!$I$20*-1</f>
        <v>0</v>
      </c>
      <c r="AX18" s="129">
        <f>AX7*'Individual Inputs'!$I$20*-1</f>
        <v>0</v>
      </c>
      <c r="AY18" s="129">
        <f>AY7*'Individual Inputs'!$I$20*-1</f>
        <v>0</v>
      </c>
      <c r="AZ18">
        <f t="shared" si="5"/>
        <v>-3957500.0876000007</v>
      </c>
      <c r="BC18" s="2"/>
    </row>
    <row r="19" spans="1:55" x14ac:dyDescent="0.25">
      <c r="A19" s="128" t="s">
        <v>132</v>
      </c>
      <c r="B19" s="129">
        <f>B8*'Individual Inputs'!$I$20*-1</f>
        <v>0</v>
      </c>
      <c r="C19" s="129">
        <f>C8*'Individual Inputs'!$I$20*-1</f>
        <v>0</v>
      </c>
      <c r="D19" s="129">
        <f>D8*'Individual Inputs'!$I$20*-1</f>
        <v>0</v>
      </c>
      <c r="E19" s="129">
        <f>E8*'Individual Inputs'!$I$20*-1</f>
        <v>0</v>
      </c>
      <c r="F19" s="129">
        <f>F8*'Individual Inputs'!$I$20*-1</f>
        <v>0</v>
      </c>
      <c r="G19" s="129">
        <f>G8*'Individual Inputs'!$I$20*-1</f>
        <v>0</v>
      </c>
      <c r="H19" s="129">
        <f>H8*'Individual Inputs'!$I$20*-1</f>
        <v>0</v>
      </c>
      <c r="I19" s="129">
        <f>I8*'Individual Inputs'!$I$20*-1</f>
        <v>0</v>
      </c>
      <c r="J19" s="129">
        <f>J8*'Individual Inputs'!$I$20*-1</f>
        <v>0</v>
      </c>
      <c r="K19" s="129">
        <f>K8*'Individual Inputs'!$I$20*-1</f>
        <v>0</v>
      </c>
      <c r="L19" s="129">
        <f>L8*'Individual Inputs'!$I$20*-1</f>
        <v>0</v>
      </c>
      <c r="M19" s="129">
        <f>M8*'Individual Inputs'!$I$20*-1</f>
        <v>0</v>
      </c>
      <c r="N19" s="129">
        <f>N8*'Individual Inputs'!$I$20*-1</f>
        <v>0</v>
      </c>
      <c r="O19" s="129">
        <f>O8*'Individual Inputs'!$I$20*-1</f>
        <v>0</v>
      </c>
      <c r="P19" s="129">
        <f>P8*'Individual Inputs'!$I$20*-1</f>
        <v>0</v>
      </c>
      <c r="Q19" s="129">
        <f>Q8*'Individual Inputs'!$I$20*-1</f>
        <v>0</v>
      </c>
      <c r="R19" s="129">
        <f>R8*'Individual Inputs'!$I$20*-1</f>
        <v>0</v>
      </c>
      <c r="S19" s="129">
        <f>S8*'Individual Inputs'!$I$20*-1</f>
        <v>0</v>
      </c>
      <c r="T19" s="129">
        <f>T8*'Individual Inputs'!$I$20*-1</f>
        <v>0</v>
      </c>
      <c r="U19" s="129">
        <f>U8*'Individual Inputs'!$I$20*-1</f>
        <v>0</v>
      </c>
      <c r="V19" s="129">
        <f>V8*'Individual Inputs'!$I$20*-1</f>
        <v>0</v>
      </c>
      <c r="W19" s="129">
        <f>W8*'Individual Inputs'!$I$20*-1</f>
        <v>0</v>
      </c>
      <c r="X19" s="129">
        <f>X8*'Individual Inputs'!$I$20*-1</f>
        <v>0</v>
      </c>
      <c r="Y19" s="129">
        <f>Y8*'Individual Inputs'!$I$20*-1</f>
        <v>0</v>
      </c>
      <c r="Z19" s="129">
        <f>Z8*'Individual Inputs'!$I$20*-1</f>
        <v>0</v>
      </c>
      <c r="AA19" s="129">
        <f>AA8*'Individual Inputs'!$I$20*-1</f>
        <v>0</v>
      </c>
      <c r="AB19" s="129">
        <f>AB8*'Individual Inputs'!$I$20*-1</f>
        <v>0</v>
      </c>
      <c r="AC19" s="129">
        <f>AC8*'Individual Inputs'!$I$20*-1</f>
        <v>0</v>
      </c>
      <c r="AD19" s="129">
        <f>AD8*'Individual Inputs'!$I$20*-1</f>
        <v>0</v>
      </c>
      <c r="AE19" s="129">
        <f>AE8*'Individual Inputs'!$I$20*-1</f>
        <v>0</v>
      </c>
      <c r="AF19" s="129">
        <f>AF8*'Individual Inputs'!$I$20*-1</f>
        <v>0</v>
      </c>
      <c r="AG19" s="129">
        <f>AG8*'Individual Inputs'!$I$20*-1</f>
        <v>0</v>
      </c>
      <c r="AH19" s="129">
        <f>AH8*'Individual Inputs'!$I$20*-1</f>
        <v>0</v>
      </c>
      <c r="AI19" s="129">
        <f>AI8*'Individual Inputs'!$I$20*-1</f>
        <v>0</v>
      </c>
      <c r="AJ19" s="129">
        <f>AJ8*'Individual Inputs'!$I$20*-1</f>
        <v>0</v>
      </c>
      <c r="AK19" s="129">
        <f>AK8*'Individual Inputs'!$I$20*-1</f>
        <v>0</v>
      </c>
      <c r="AL19" s="129">
        <f>AL8*'Individual Inputs'!$I$20*-1</f>
        <v>0</v>
      </c>
      <c r="AM19" s="129">
        <f>AM8*'Individual Inputs'!$I$20*-1</f>
        <v>-8905206.2676000018</v>
      </c>
      <c r="AN19" s="129">
        <f>AN8*'Individual Inputs'!$I$20*-1</f>
        <v>0</v>
      </c>
      <c r="AO19" s="129">
        <f>AO8*'Individual Inputs'!$I$20*-1</f>
        <v>0</v>
      </c>
      <c r="AP19" s="129">
        <f>AP8*'Individual Inputs'!$I$20*-1</f>
        <v>0</v>
      </c>
      <c r="AQ19" s="129">
        <f>AQ8*'Individual Inputs'!$I$20*-1</f>
        <v>0</v>
      </c>
      <c r="AR19" s="129">
        <f>AR8*'Individual Inputs'!$I$20*-1</f>
        <v>0</v>
      </c>
      <c r="AS19" s="129">
        <f>AS8*'Individual Inputs'!$I$20*-1</f>
        <v>0</v>
      </c>
      <c r="AT19" s="129">
        <f>AT8*'Individual Inputs'!$I$20*-1</f>
        <v>0</v>
      </c>
      <c r="AU19" s="129">
        <f>AU8*'Individual Inputs'!$I$20*-1</f>
        <v>0</v>
      </c>
      <c r="AV19" s="129">
        <f>AV8*'Individual Inputs'!$I$20*-1</f>
        <v>0</v>
      </c>
      <c r="AW19" s="129">
        <f>AW8*'Individual Inputs'!$I$20*-1</f>
        <v>0</v>
      </c>
      <c r="AX19" s="129">
        <f>AX8*'Individual Inputs'!$I$20*-1</f>
        <v>0</v>
      </c>
      <c r="AY19" s="129">
        <f>AY8*'Individual Inputs'!$I$20*-1</f>
        <v>0</v>
      </c>
      <c r="AZ19">
        <f t="shared" si="5"/>
        <v>-8905206.2676000018</v>
      </c>
      <c r="BC19" s="2"/>
    </row>
    <row r="20" spans="1:55" x14ac:dyDescent="0.25">
      <c r="A20" s="128" t="s">
        <v>133</v>
      </c>
      <c r="B20" s="129">
        <f>B9*'Individual Inputs'!$I$20*-1</f>
        <v>0</v>
      </c>
      <c r="C20" s="129">
        <f>C9*'Individual Inputs'!$I$20*-1</f>
        <v>0</v>
      </c>
      <c r="D20" s="129">
        <f>D9*'Individual Inputs'!$I$20*-1</f>
        <v>0</v>
      </c>
      <c r="E20" s="129">
        <f>E9*'Individual Inputs'!$I$20*-1</f>
        <v>0</v>
      </c>
      <c r="F20" s="129">
        <f>F9*'Individual Inputs'!$I$20*-1</f>
        <v>0</v>
      </c>
      <c r="G20" s="129">
        <f>G9*'Individual Inputs'!$I$20*-1</f>
        <v>0</v>
      </c>
      <c r="H20" s="129">
        <f>H9*'Individual Inputs'!$I$20*-1</f>
        <v>0</v>
      </c>
      <c r="I20" s="129">
        <f>I9*'Individual Inputs'!$I$20*-1</f>
        <v>0</v>
      </c>
      <c r="J20" s="129">
        <f>J9*'Individual Inputs'!$I$20*-1</f>
        <v>0</v>
      </c>
      <c r="K20" s="129">
        <f>K9*'Individual Inputs'!$I$20*-1</f>
        <v>0</v>
      </c>
      <c r="L20" s="129">
        <f>L9*'Individual Inputs'!$I$20*-1</f>
        <v>0</v>
      </c>
      <c r="M20" s="129">
        <f>M9*'Individual Inputs'!$I$20*-1</f>
        <v>0</v>
      </c>
      <c r="N20" s="129">
        <f>N9*'Individual Inputs'!$I$20*-1</f>
        <v>0</v>
      </c>
      <c r="O20" s="129">
        <f>O9*'Individual Inputs'!$I$20*-1</f>
        <v>0</v>
      </c>
      <c r="P20" s="129">
        <f>P9*'Individual Inputs'!$I$20*-1</f>
        <v>0</v>
      </c>
      <c r="Q20" s="129">
        <f>Q9*'Individual Inputs'!$I$20*-1</f>
        <v>0</v>
      </c>
      <c r="R20" s="129">
        <f>R9*'Individual Inputs'!$I$20*-1</f>
        <v>0</v>
      </c>
      <c r="S20" s="129">
        <f>S9*'Individual Inputs'!$I$20*-1</f>
        <v>0</v>
      </c>
      <c r="T20" s="129">
        <f>T9*'Individual Inputs'!$I$20*-1</f>
        <v>0</v>
      </c>
      <c r="U20" s="129">
        <f>U9*'Individual Inputs'!$I$20*-1</f>
        <v>0</v>
      </c>
      <c r="V20" s="129">
        <f>V9*'Individual Inputs'!$I$20*-1</f>
        <v>0</v>
      </c>
      <c r="W20" s="129">
        <f>W9*'Individual Inputs'!$I$20*-1</f>
        <v>0</v>
      </c>
      <c r="X20" s="129">
        <f>X9*'Individual Inputs'!$I$20*-1</f>
        <v>0</v>
      </c>
      <c r="Y20" s="129">
        <f>Y9*'Individual Inputs'!$I$20*-1</f>
        <v>0</v>
      </c>
      <c r="Z20" s="129">
        <f>Z9*'Individual Inputs'!$I$20*-1</f>
        <v>0</v>
      </c>
      <c r="AA20" s="129">
        <f>AA9*'Individual Inputs'!$I$20*-1</f>
        <v>0</v>
      </c>
      <c r="AB20" s="129">
        <f>AB9*'Individual Inputs'!$I$20*-1</f>
        <v>0</v>
      </c>
      <c r="AC20" s="129">
        <f>AC9*'Individual Inputs'!$I$20*-1</f>
        <v>0</v>
      </c>
      <c r="AD20" s="129">
        <f>AD9*'Individual Inputs'!$I$20*-1</f>
        <v>0</v>
      </c>
      <c r="AE20" s="129">
        <f>AE9*'Individual Inputs'!$I$20*-1</f>
        <v>0</v>
      </c>
      <c r="AF20" s="129">
        <f>AF9*'Individual Inputs'!$I$20*-1</f>
        <v>0</v>
      </c>
      <c r="AG20" s="129">
        <f>AG9*'Individual Inputs'!$I$20*-1</f>
        <v>0</v>
      </c>
      <c r="AH20" s="129">
        <f>AH9*'Individual Inputs'!$I$20*-1</f>
        <v>0</v>
      </c>
      <c r="AI20" s="129">
        <f>AI9*'Individual Inputs'!$I$20*-1</f>
        <v>0</v>
      </c>
      <c r="AJ20" s="129">
        <f>AJ9*'Individual Inputs'!$I$20*-1</f>
        <v>0</v>
      </c>
      <c r="AK20" s="129">
        <f>AK9*'Individual Inputs'!$I$20*-1</f>
        <v>0</v>
      </c>
      <c r="AL20" s="129">
        <f>AL9*'Individual Inputs'!$I$20*-1</f>
        <v>0</v>
      </c>
      <c r="AM20" s="129">
        <f>AM9*'Individual Inputs'!$I$20*-1</f>
        <v>-2595952.4939600001</v>
      </c>
      <c r="AN20" s="129">
        <f>AN9*'Individual Inputs'!$I$20*-1</f>
        <v>0</v>
      </c>
      <c r="AO20" s="129">
        <f>AO9*'Individual Inputs'!$I$20*-1</f>
        <v>0</v>
      </c>
      <c r="AP20" s="129">
        <f>AP9*'Individual Inputs'!$I$20*-1</f>
        <v>0</v>
      </c>
      <c r="AQ20" s="129">
        <f>AQ9*'Individual Inputs'!$I$20*-1</f>
        <v>0</v>
      </c>
      <c r="AR20" s="129">
        <f>AR9*'Individual Inputs'!$I$20*-1</f>
        <v>0</v>
      </c>
      <c r="AS20" s="129">
        <f>AS9*'Individual Inputs'!$I$20*-1</f>
        <v>0</v>
      </c>
      <c r="AT20" s="129">
        <f>AT9*'Individual Inputs'!$I$20*-1</f>
        <v>0</v>
      </c>
      <c r="AU20" s="129">
        <f>AU9*'Individual Inputs'!$I$20*-1</f>
        <v>0</v>
      </c>
      <c r="AV20" s="129">
        <f>AV9*'Individual Inputs'!$I$20*-1</f>
        <v>0</v>
      </c>
      <c r="AW20" s="129">
        <f>AW9*'Individual Inputs'!$I$20*-1</f>
        <v>0</v>
      </c>
      <c r="AX20" s="129">
        <f>AX9*'Individual Inputs'!$I$20*-1</f>
        <v>0</v>
      </c>
      <c r="AY20" s="129"/>
      <c r="AZ20">
        <f t="shared" si="5"/>
        <v>-2595952.4939600001</v>
      </c>
      <c r="BC20" s="2"/>
    </row>
    <row r="21" spans="1:55" x14ac:dyDescent="0.25">
      <c r="A21" s="128" t="s">
        <v>134</v>
      </c>
      <c r="B21" s="129">
        <f>B10*'Individual Inputs'!$I$20*-1</f>
        <v>0</v>
      </c>
      <c r="C21" s="129">
        <f>C10*'Individual Inputs'!$I$20*-1</f>
        <v>0</v>
      </c>
      <c r="D21" s="129">
        <f>D10*'Individual Inputs'!$I$20*-1</f>
        <v>0</v>
      </c>
      <c r="E21" s="129">
        <f>E10*'Individual Inputs'!$I$20*-1</f>
        <v>0</v>
      </c>
      <c r="F21" s="129">
        <f>F10*'Individual Inputs'!$I$20*-1</f>
        <v>0</v>
      </c>
      <c r="G21" s="129">
        <f>G10*'Individual Inputs'!$I$20*-1</f>
        <v>0</v>
      </c>
      <c r="H21" s="129">
        <f>H10*'Individual Inputs'!$I$20*-1</f>
        <v>0</v>
      </c>
      <c r="I21" s="129">
        <f>I10*'Individual Inputs'!$I$20*-1</f>
        <v>0</v>
      </c>
      <c r="J21" s="129">
        <f>J10*'Individual Inputs'!$I$20*-1</f>
        <v>0</v>
      </c>
      <c r="K21" s="129">
        <f>K10*'Individual Inputs'!$I$20*-1</f>
        <v>0</v>
      </c>
      <c r="L21" s="129">
        <f>L10*'Individual Inputs'!$I$20*-1</f>
        <v>0</v>
      </c>
      <c r="M21" s="129">
        <f>M10*'Individual Inputs'!$I$20*-1</f>
        <v>0</v>
      </c>
      <c r="N21" s="129">
        <f>N10*'Individual Inputs'!$I$20*-1</f>
        <v>0</v>
      </c>
      <c r="O21" s="129">
        <f>O10*'Individual Inputs'!$I$20*-1</f>
        <v>0</v>
      </c>
      <c r="P21" s="129">
        <f>P10*'Individual Inputs'!$I$20*-1</f>
        <v>0</v>
      </c>
      <c r="Q21" s="129">
        <f>Q10*'Individual Inputs'!$I$20*-1</f>
        <v>0</v>
      </c>
      <c r="R21" s="129">
        <f>R10*'Individual Inputs'!$I$20*-1</f>
        <v>0</v>
      </c>
      <c r="S21" s="129">
        <f>S10*'Individual Inputs'!$I$20*-1</f>
        <v>0</v>
      </c>
      <c r="T21" s="129">
        <f>T10*'Individual Inputs'!$I$20*-1</f>
        <v>0</v>
      </c>
      <c r="U21" s="129">
        <f>U10*'Individual Inputs'!$I$20*-1</f>
        <v>0</v>
      </c>
      <c r="V21" s="129">
        <f>V10*'Individual Inputs'!$I$20*-1</f>
        <v>0</v>
      </c>
      <c r="W21" s="129">
        <f>W10*'Individual Inputs'!$I$20*-1</f>
        <v>0</v>
      </c>
      <c r="X21" s="129">
        <f>X10*'Individual Inputs'!$I$20*-1</f>
        <v>0</v>
      </c>
      <c r="Y21" s="129">
        <f>Y10*'Individual Inputs'!$I$20*-1</f>
        <v>0</v>
      </c>
      <c r="Z21" s="129">
        <f>Z10*'Individual Inputs'!$I$20*-1</f>
        <v>0</v>
      </c>
      <c r="AA21" s="129">
        <f>AA10*'Individual Inputs'!$I$20*-1</f>
        <v>0</v>
      </c>
      <c r="AB21" s="129">
        <f>AB10*'Individual Inputs'!$I$20*-1</f>
        <v>0</v>
      </c>
      <c r="AC21" s="129">
        <f>AC10*'Individual Inputs'!$I$20*-1</f>
        <v>0</v>
      </c>
      <c r="AD21" s="129">
        <f>AD10*'Individual Inputs'!$I$20*-1</f>
        <v>0</v>
      </c>
      <c r="AE21" s="129">
        <f>AE10*'Individual Inputs'!$I$20*-1</f>
        <v>0</v>
      </c>
      <c r="AF21" s="129">
        <f>AF10*'Individual Inputs'!$I$20*-1</f>
        <v>0</v>
      </c>
      <c r="AG21" s="129">
        <f>AG10*'Individual Inputs'!$I$20*-1</f>
        <v>0</v>
      </c>
      <c r="AH21" s="129">
        <f>AH10*'Individual Inputs'!$I$20*-1</f>
        <v>0</v>
      </c>
      <c r="AI21" s="129">
        <f>AI10*'Individual Inputs'!$I$20*-1</f>
        <v>0</v>
      </c>
      <c r="AJ21" s="129">
        <f>AJ10*'Individual Inputs'!$I$20*-1</f>
        <v>0</v>
      </c>
      <c r="AK21" s="129">
        <f>AK10*'Individual Inputs'!$I$20*-1</f>
        <v>0</v>
      </c>
      <c r="AL21" s="129">
        <f>AL10*'Individual Inputs'!$I$20*-1</f>
        <v>0</v>
      </c>
      <c r="AM21" s="129">
        <f>AM11*'Individual Inputs'!$I$20*-1</f>
        <v>0</v>
      </c>
      <c r="AN21" s="129">
        <f>AN10*'Individual Inputs'!$I$20*-1</f>
        <v>0</v>
      </c>
      <c r="AO21" s="129">
        <f>AO10*'Individual Inputs'!$I$20*-1</f>
        <v>0</v>
      </c>
      <c r="AP21" s="129">
        <f>AP10*'Individual Inputs'!$I$20*-1</f>
        <v>0</v>
      </c>
      <c r="AQ21" s="129">
        <f>AQ10*'Individual Inputs'!$I$20*-1</f>
        <v>0</v>
      </c>
      <c r="AR21" s="129">
        <f>AR10*'Individual Inputs'!$I$20*-1</f>
        <v>0</v>
      </c>
      <c r="AS21" s="129">
        <f>AS10*'Individual Inputs'!$I$20*-1</f>
        <v>0</v>
      </c>
      <c r="AT21" s="129">
        <f>AT10*'Individual Inputs'!$I$20*-1</f>
        <v>0</v>
      </c>
      <c r="AU21" s="129">
        <f>AU10*'Individual Inputs'!$I$20*-1</f>
        <v>0</v>
      </c>
      <c r="AV21" s="129">
        <f>AV10*'Individual Inputs'!$I$20*-1</f>
        <v>0</v>
      </c>
      <c r="AW21" s="129">
        <f>AW10*'Individual Inputs'!$I$20*-1</f>
        <v>0</v>
      </c>
      <c r="AX21" s="129">
        <f>AX10*'Individual Inputs'!$I$20*-1</f>
        <v>0</v>
      </c>
      <c r="AY21" s="129">
        <f>AY10*'Individual Inputs'!$I$20*-1</f>
        <v>-3682525.5377600002</v>
      </c>
      <c r="AZ21">
        <f t="shared" si="5"/>
        <v>-3682525.5377600002</v>
      </c>
      <c r="BC21" s="2"/>
    </row>
    <row r="22" spans="1:55" x14ac:dyDescent="0.25">
      <c r="A22" s="128" t="s">
        <v>135</v>
      </c>
      <c r="B22" s="129">
        <f>B11*'Individual Inputs'!$I$20*-1</f>
        <v>0</v>
      </c>
      <c r="C22" s="129">
        <f>C11*'Individual Inputs'!$I$20*-1</f>
        <v>0</v>
      </c>
      <c r="D22" s="129">
        <f>D11*'Individual Inputs'!$I$20*-1</f>
        <v>0</v>
      </c>
      <c r="E22" s="129">
        <f>E11*'Individual Inputs'!$I$20*-1</f>
        <v>0</v>
      </c>
      <c r="F22" s="129">
        <f>F11*'Individual Inputs'!$I$20*-1</f>
        <v>0</v>
      </c>
      <c r="G22" s="129">
        <f>G11*'Individual Inputs'!$I$20*-1</f>
        <v>0</v>
      </c>
      <c r="H22" s="129">
        <f>H11*'Individual Inputs'!$I$20*-1</f>
        <v>0</v>
      </c>
      <c r="I22" s="129">
        <f>I11*'Individual Inputs'!$I$20*-1</f>
        <v>0</v>
      </c>
      <c r="J22" s="129">
        <f>J11*'Individual Inputs'!$I$20*-1</f>
        <v>0</v>
      </c>
      <c r="K22" s="129">
        <f>K11*'Individual Inputs'!$I$20*-1</f>
        <v>0</v>
      </c>
      <c r="L22" s="129">
        <f>L11*'Individual Inputs'!$I$20*-1</f>
        <v>0</v>
      </c>
      <c r="M22" s="129">
        <f>M11*'Individual Inputs'!$I$20*-1</f>
        <v>0</v>
      </c>
      <c r="N22" s="129">
        <f>N11*'Individual Inputs'!$I$20*-1</f>
        <v>0</v>
      </c>
      <c r="O22" s="129">
        <f>O11*'Individual Inputs'!$I$20*-1</f>
        <v>0</v>
      </c>
      <c r="P22" s="129">
        <f>P11*'Individual Inputs'!$I$20*-1</f>
        <v>0</v>
      </c>
      <c r="Q22" s="129">
        <f>Q11*'Individual Inputs'!$I$20*-1</f>
        <v>0</v>
      </c>
      <c r="R22" s="129">
        <f>R11*'Individual Inputs'!$I$20*-1</f>
        <v>0</v>
      </c>
      <c r="S22" s="129">
        <f>S11*'Individual Inputs'!$I$20*-1</f>
        <v>0</v>
      </c>
      <c r="T22" s="129">
        <f>T11*'Individual Inputs'!$I$20*-1</f>
        <v>0</v>
      </c>
      <c r="U22" s="129">
        <f>U11*'Individual Inputs'!$I$20*-1</f>
        <v>0</v>
      </c>
      <c r="V22" s="129">
        <f>V11*'Individual Inputs'!$I$20*-1</f>
        <v>0</v>
      </c>
      <c r="W22" s="129">
        <f>W11*'Individual Inputs'!$I$20*-1</f>
        <v>0</v>
      </c>
      <c r="X22" s="129">
        <f>X11*'Individual Inputs'!$I$20*-1</f>
        <v>0</v>
      </c>
      <c r="Y22" s="129">
        <f>Y11*'Individual Inputs'!$I$20*-1</f>
        <v>0</v>
      </c>
      <c r="Z22" s="129">
        <f>Z11*'Individual Inputs'!$I$20*-1</f>
        <v>0</v>
      </c>
      <c r="AA22" s="129">
        <f>AA11*'Individual Inputs'!$I$20*-1</f>
        <v>0</v>
      </c>
      <c r="AB22" s="129">
        <f>AB11*'Individual Inputs'!$I$20*-1</f>
        <v>0</v>
      </c>
      <c r="AC22" s="129">
        <f>AC11*'Individual Inputs'!$I$20*-1</f>
        <v>0</v>
      </c>
      <c r="AD22" s="129">
        <f>AD11*'Individual Inputs'!$I$20*-1</f>
        <v>0</v>
      </c>
      <c r="AE22" s="129">
        <f>AE11*'Individual Inputs'!$I$20*-1</f>
        <v>0</v>
      </c>
      <c r="AF22" s="129">
        <f>AF11*'Individual Inputs'!$I$20*-1</f>
        <v>0</v>
      </c>
      <c r="AG22" s="129">
        <f>AG11*'Individual Inputs'!$I$20*-1</f>
        <v>0</v>
      </c>
      <c r="AH22" s="129">
        <f>AH11*'Individual Inputs'!$I$20*-1</f>
        <v>0</v>
      </c>
      <c r="AI22" s="129">
        <f>AI11*'Individual Inputs'!$I$20*-1</f>
        <v>0</v>
      </c>
      <c r="AJ22" s="129">
        <f>AJ11*'Individual Inputs'!$I$20*-1</f>
        <v>0</v>
      </c>
      <c r="AK22" s="129">
        <f>AK11*'Individual Inputs'!$I$20*-1</f>
        <v>0</v>
      </c>
      <c r="AL22" s="129">
        <f>AL11*'Individual Inputs'!$I$20*-1</f>
        <v>0</v>
      </c>
      <c r="AM22" s="129">
        <f>AM12*'Individual Inputs'!$I$20*-1</f>
        <v>0</v>
      </c>
      <c r="AN22" s="129">
        <f>AN11*'Individual Inputs'!$I$20*-1</f>
        <v>0</v>
      </c>
      <c r="AO22" s="129">
        <f>AO11*'Individual Inputs'!$I$20*-1</f>
        <v>0</v>
      </c>
      <c r="AP22" s="129">
        <f>AP11*'Individual Inputs'!$I$20*-1</f>
        <v>0</v>
      </c>
      <c r="AQ22" s="129">
        <f>AQ11*'Individual Inputs'!$I$20*-1</f>
        <v>0</v>
      </c>
      <c r="AR22" s="129">
        <f>AR11*'Individual Inputs'!$I$20*-1</f>
        <v>0</v>
      </c>
      <c r="AS22" s="129">
        <f>AS11*'Individual Inputs'!$I$20*-1</f>
        <v>0</v>
      </c>
      <c r="AT22" s="129">
        <f>AT11*'Individual Inputs'!$I$20*-1</f>
        <v>0</v>
      </c>
      <c r="AU22" s="129">
        <f>AU11*'Individual Inputs'!$I$20*-1</f>
        <v>0</v>
      </c>
      <c r="AV22" s="129">
        <f>AV11*'Individual Inputs'!$I$20*-1</f>
        <v>0</v>
      </c>
      <c r="AW22" s="129">
        <f>AW11*'Individual Inputs'!$I$20*-1</f>
        <v>0</v>
      </c>
      <c r="AX22" s="129">
        <f>AX11*'Individual Inputs'!$I$20*-1</f>
        <v>0</v>
      </c>
      <c r="AY22" s="129">
        <f>AY11*'Individual Inputs'!$I$20*-1</f>
        <v>-4458842.0562800001</v>
      </c>
      <c r="AZ22">
        <f t="shared" si="5"/>
        <v>-4458842.0562800001</v>
      </c>
      <c r="BC22" s="2"/>
    </row>
    <row r="23" spans="1:55" x14ac:dyDescent="0.25">
      <c r="A23" s="128" t="s">
        <v>136</v>
      </c>
      <c r="B23" s="129">
        <f>B12*'Individual Inputs'!$I$20*-1</f>
        <v>0</v>
      </c>
      <c r="C23" s="129">
        <f>C12*'Individual Inputs'!$I$20*-1</f>
        <v>0</v>
      </c>
      <c r="D23" s="129">
        <f>D12*'Individual Inputs'!$I$20*-1</f>
        <v>0</v>
      </c>
      <c r="E23" s="129">
        <f>E12*'Individual Inputs'!$I$20*-1</f>
        <v>0</v>
      </c>
      <c r="F23" s="129">
        <f>F12*'Individual Inputs'!$I$20*-1</f>
        <v>0</v>
      </c>
      <c r="G23" s="129">
        <f>G12*'Individual Inputs'!$I$20*-1</f>
        <v>0</v>
      </c>
      <c r="H23" s="129">
        <f>H12*'Individual Inputs'!$I$20*-1</f>
        <v>0</v>
      </c>
      <c r="I23" s="129">
        <f>I12*'Individual Inputs'!$I$20*-1</f>
        <v>0</v>
      </c>
      <c r="J23" s="129">
        <f>J12*'Individual Inputs'!$I$20*-1</f>
        <v>0</v>
      </c>
      <c r="K23" s="129">
        <f>K12*'Individual Inputs'!$I$20*-1</f>
        <v>0</v>
      </c>
      <c r="L23" s="129">
        <f>L12*'Individual Inputs'!$I$20*-1</f>
        <v>0</v>
      </c>
      <c r="M23" s="129">
        <f>M12*'Individual Inputs'!$I$20*-1</f>
        <v>0</v>
      </c>
      <c r="N23" s="129">
        <f>N12*'Individual Inputs'!$I$20*-1</f>
        <v>0</v>
      </c>
      <c r="O23" s="129">
        <f>O12*'Individual Inputs'!$I$20*-1</f>
        <v>0</v>
      </c>
      <c r="P23" s="129">
        <f>P12*'Individual Inputs'!$I$20*-1</f>
        <v>0</v>
      </c>
      <c r="Q23" s="129">
        <f>Q12*'Individual Inputs'!$I$20*-1</f>
        <v>0</v>
      </c>
      <c r="R23" s="129">
        <f>R12*'Individual Inputs'!$I$20*-1</f>
        <v>0</v>
      </c>
      <c r="S23" s="129">
        <f>S12*'Individual Inputs'!$I$20*-1</f>
        <v>0</v>
      </c>
      <c r="T23" s="129">
        <f>T12*'Individual Inputs'!$I$20*-1</f>
        <v>0</v>
      </c>
      <c r="U23" s="129">
        <f>U12*'Individual Inputs'!$I$20*-1</f>
        <v>0</v>
      </c>
      <c r="V23" s="129">
        <f>V12*'Individual Inputs'!$I$20*-1</f>
        <v>0</v>
      </c>
      <c r="W23" s="129">
        <f>W12*'Individual Inputs'!$I$20*-1</f>
        <v>0</v>
      </c>
      <c r="X23" s="129">
        <f>X12*'Individual Inputs'!$I$20*-1</f>
        <v>0</v>
      </c>
      <c r="Y23" s="129">
        <f>Y12*'Individual Inputs'!$I$20*-1</f>
        <v>0</v>
      </c>
      <c r="Z23" s="129">
        <f>Z12*'Individual Inputs'!$I$20*-1</f>
        <v>0</v>
      </c>
      <c r="AA23" s="129">
        <f>AA12*'Individual Inputs'!$I$20*-1</f>
        <v>0</v>
      </c>
      <c r="AB23" s="129">
        <f>AB12*'Individual Inputs'!$I$20*-1</f>
        <v>0</v>
      </c>
      <c r="AC23" s="129">
        <f>AC12*'Individual Inputs'!$I$20*-1</f>
        <v>0</v>
      </c>
      <c r="AD23" s="129">
        <f>AD12*'Individual Inputs'!$I$20*-1</f>
        <v>0</v>
      </c>
      <c r="AE23" s="129">
        <f>AE12*'Individual Inputs'!$I$20*-1</f>
        <v>0</v>
      </c>
      <c r="AF23" s="129">
        <f>AF12*'Individual Inputs'!$I$20*-1</f>
        <v>0</v>
      </c>
      <c r="AG23" s="129">
        <f>AG12*'Individual Inputs'!$I$20*-1</f>
        <v>0</v>
      </c>
      <c r="AH23" s="129">
        <f>AH12*'Individual Inputs'!$I$20*-1</f>
        <v>0</v>
      </c>
      <c r="AI23" s="129">
        <f>AI12*'Individual Inputs'!$I$20*-1</f>
        <v>0</v>
      </c>
      <c r="AJ23" s="129">
        <f>AJ12*'Individual Inputs'!$I$20*-1</f>
        <v>0</v>
      </c>
      <c r="AK23" s="129">
        <f>AK12*'Individual Inputs'!$I$20*-1</f>
        <v>0</v>
      </c>
      <c r="AL23" s="129">
        <f>AL12*'Individual Inputs'!$I$20*-1</f>
        <v>0</v>
      </c>
      <c r="AM23" s="129">
        <f>AM12*'Individual Inputs'!$I$20*-1</f>
        <v>0</v>
      </c>
      <c r="AN23" s="129">
        <f>AN12*'Individual Inputs'!$I$20*-1</f>
        <v>0</v>
      </c>
      <c r="AO23" s="129">
        <f>AO12*'Individual Inputs'!$I$20*-1</f>
        <v>0</v>
      </c>
      <c r="AP23" s="129">
        <f>AP12*'Individual Inputs'!$I$20*-1</f>
        <v>0</v>
      </c>
      <c r="AQ23" s="129">
        <f>AQ12*'Individual Inputs'!$I$20*-1</f>
        <v>0</v>
      </c>
      <c r="AR23" s="129">
        <f>AR12*'Individual Inputs'!$I$20*-1</f>
        <v>0</v>
      </c>
      <c r="AS23" s="129">
        <f>AS12*'Individual Inputs'!$I$20*-1</f>
        <v>0</v>
      </c>
      <c r="AT23" s="129">
        <f>AT12*'Individual Inputs'!$I$20*-1</f>
        <v>0</v>
      </c>
      <c r="AU23" s="129">
        <f>AU12*'Individual Inputs'!$I$20*-1</f>
        <v>0</v>
      </c>
      <c r="AV23" s="129">
        <f>AV12*'Individual Inputs'!$I$20*-1</f>
        <v>0</v>
      </c>
      <c r="AW23" s="129">
        <f>AW12*'Individual Inputs'!$I$20*-1</f>
        <v>0</v>
      </c>
      <c r="AX23" s="129">
        <f>AX12*'Individual Inputs'!$I$20*-1</f>
        <v>0</v>
      </c>
      <c r="AY23" s="129">
        <f>AY12*'Individual Inputs'!$I$20*-1</f>
        <v>-2429448.2522400003</v>
      </c>
      <c r="AZ23">
        <f t="shared" si="5"/>
        <v>-2429448.2522400003</v>
      </c>
      <c r="BC23" s="2"/>
    </row>
    <row r="24" spans="1:55" x14ac:dyDescent="0.25">
      <c r="A24" s="131" t="s">
        <v>74</v>
      </c>
      <c r="B24" s="132">
        <f>SUM(B16:B23)</f>
        <v>0</v>
      </c>
      <c r="C24" s="132">
        <f t="shared" ref="C24:AY24" si="6">SUM(C16:C23)</f>
        <v>0</v>
      </c>
      <c r="D24" s="132">
        <f t="shared" si="6"/>
        <v>0</v>
      </c>
      <c r="E24" s="132">
        <f t="shared" si="6"/>
        <v>0</v>
      </c>
      <c r="F24" s="132">
        <f t="shared" si="6"/>
        <v>0</v>
      </c>
      <c r="G24" s="132">
        <f t="shared" si="6"/>
        <v>0</v>
      </c>
      <c r="H24" s="132">
        <f t="shared" si="6"/>
        <v>0</v>
      </c>
      <c r="I24" s="132">
        <f t="shared" si="6"/>
        <v>0</v>
      </c>
      <c r="J24" s="132">
        <f t="shared" si="6"/>
        <v>0</v>
      </c>
      <c r="K24" s="132">
        <f t="shared" si="6"/>
        <v>0</v>
      </c>
      <c r="L24" s="132">
        <f t="shared" si="6"/>
        <v>0</v>
      </c>
      <c r="M24" s="132">
        <f t="shared" si="6"/>
        <v>0</v>
      </c>
      <c r="N24" s="132">
        <f t="shared" si="6"/>
        <v>0</v>
      </c>
      <c r="O24" s="132">
        <f t="shared" si="6"/>
        <v>0</v>
      </c>
      <c r="P24" s="132">
        <f t="shared" si="6"/>
        <v>0</v>
      </c>
      <c r="Q24" s="132">
        <f t="shared" si="6"/>
        <v>0</v>
      </c>
      <c r="R24" s="132">
        <f t="shared" si="6"/>
        <v>0</v>
      </c>
      <c r="S24" s="132">
        <f t="shared" si="6"/>
        <v>0</v>
      </c>
      <c r="T24" s="132">
        <f t="shared" si="6"/>
        <v>0</v>
      </c>
      <c r="U24" s="132">
        <f t="shared" si="6"/>
        <v>0</v>
      </c>
      <c r="V24" s="132">
        <f t="shared" si="6"/>
        <v>0</v>
      </c>
      <c r="W24" s="132">
        <f t="shared" si="6"/>
        <v>0</v>
      </c>
      <c r="X24" s="132">
        <f t="shared" si="6"/>
        <v>-4236356.3440000005</v>
      </c>
      <c r="Y24" s="132">
        <f t="shared" si="6"/>
        <v>0</v>
      </c>
      <c r="Z24" s="132">
        <f t="shared" si="6"/>
        <v>0</v>
      </c>
      <c r="AA24" s="132">
        <f t="shared" si="6"/>
        <v>-7869961.2401600014</v>
      </c>
      <c r="AB24" s="132">
        <f t="shared" si="6"/>
        <v>0</v>
      </c>
      <c r="AC24" s="132">
        <f t="shared" si="6"/>
        <v>0</v>
      </c>
      <c r="AD24" s="132">
        <f t="shared" si="6"/>
        <v>0</v>
      </c>
      <c r="AE24" s="132">
        <f t="shared" si="6"/>
        <v>0</v>
      </c>
      <c r="AF24" s="132">
        <f t="shared" si="6"/>
        <v>0</v>
      </c>
      <c r="AG24" s="132">
        <f t="shared" si="6"/>
        <v>0</v>
      </c>
      <c r="AH24" s="132">
        <f t="shared" si="6"/>
        <v>0</v>
      </c>
      <c r="AI24" s="132">
        <f t="shared" si="6"/>
        <v>0</v>
      </c>
      <c r="AJ24" s="132">
        <f t="shared" si="6"/>
        <v>0</v>
      </c>
      <c r="AK24" s="132">
        <f t="shared" si="6"/>
        <v>0</v>
      </c>
      <c r="AL24" s="132">
        <f t="shared" si="6"/>
        <v>0</v>
      </c>
      <c r="AM24" s="132">
        <f t="shared" si="6"/>
        <v>-11501158.761560002</v>
      </c>
      <c r="AN24" s="132">
        <f t="shared" si="6"/>
        <v>0</v>
      </c>
      <c r="AO24" s="132">
        <f t="shared" si="6"/>
        <v>0</v>
      </c>
      <c r="AP24" s="132">
        <f t="shared" si="6"/>
        <v>0</v>
      </c>
      <c r="AQ24" s="132">
        <f t="shared" si="6"/>
        <v>0</v>
      </c>
      <c r="AR24" s="132">
        <f t="shared" si="6"/>
        <v>0</v>
      </c>
      <c r="AS24" s="132">
        <f t="shared" si="6"/>
        <v>0</v>
      </c>
      <c r="AT24" s="132">
        <f t="shared" si="6"/>
        <v>0</v>
      </c>
      <c r="AU24" s="132">
        <f t="shared" si="6"/>
        <v>0</v>
      </c>
      <c r="AV24" s="132">
        <f t="shared" si="6"/>
        <v>0</v>
      </c>
      <c r="AW24" s="132">
        <f t="shared" si="6"/>
        <v>0</v>
      </c>
      <c r="AX24" s="132">
        <f t="shared" si="6"/>
        <v>0</v>
      </c>
      <c r="AY24" s="132">
        <f t="shared" si="6"/>
        <v>-10570815.846280001</v>
      </c>
      <c r="AZ24" s="123"/>
      <c r="BA24" s="123"/>
      <c r="BB24" s="133">
        <f>SUM(B24:BA24)</f>
        <v>-34178292.192000002</v>
      </c>
      <c r="BC24" s="2"/>
    </row>
    <row r="25" spans="1:55" x14ac:dyDescent="0.25">
      <c r="A25" s="134" t="s">
        <v>27</v>
      </c>
      <c r="B25" s="135">
        <f>B14*'Individual Inputs'!$K$20*-1</f>
        <v>0</v>
      </c>
      <c r="C25" s="135">
        <f>C14*'Individual Inputs'!$K$20*-1</f>
        <v>0</v>
      </c>
      <c r="D25" s="135">
        <f>D14*'Individual Inputs'!$K$20*-1</f>
        <v>0</v>
      </c>
      <c r="E25" s="135">
        <f>E14*'Individual Inputs'!$K$20*-1</f>
        <v>0</v>
      </c>
      <c r="F25" s="135">
        <f>F14*'Individual Inputs'!$K$20*-1</f>
        <v>0</v>
      </c>
      <c r="G25" s="135">
        <f>G14*'Individual Inputs'!$K$20*-1</f>
        <v>0</v>
      </c>
      <c r="H25" s="135">
        <f>H14*'Individual Inputs'!$K$20*-1</f>
        <v>0</v>
      </c>
      <c r="I25" s="135">
        <f>I14*'Individual Inputs'!$K$20*-1</f>
        <v>0</v>
      </c>
      <c r="J25" s="135">
        <f>J14*'Individual Inputs'!$K$20*-1</f>
        <v>0</v>
      </c>
      <c r="K25" s="135">
        <f>K14*'Individual Inputs'!$K$20*-1</f>
        <v>0</v>
      </c>
      <c r="L25" s="135">
        <f>L14*'Individual Inputs'!$K$20*-1</f>
        <v>0</v>
      </c>
      <c r="M25" s="135">
        <f>M14*'Individual Inputs'!$K$20*-1</f>
        <v>0</v>
      </c>
      <c r="N25" s="135">
        <f>N14*'Individual Inputs'!$K$20*-1</f>
        <v>0</v>
      </c>
      <c r="O25" s="135">
        <f>O14*'Individual Inputs'!$K$20*-1</f>
        <v>0</v>
      </c>
      <c r="P25" s="135">
        <f>P14*'Individual Inputs'!$K$20*-1</f>
        <v>0</v>
      </c>
      <c r="Q25" s="135">
        <f>Q14*'Individual Inputs'!$K$20*-1</f>
        <v>0</v>
      </c>
      <c r="R25" s="135">
        <f>R14*'Individual Inputs'!$K$20*-1</f>
        <v>0</v>
      </c>
      <c r="S25" s="135">
        <f>S14*'Individual Inputs'!$K$20*-1</f>
        <v>0</v>
      </c>
      <c r="T25" s="135">
        <f>T14*'Individual Inputs'!$K$20*-1</f>
        <v>0</v>
      </c>
      <c r="U25" s="135">
        <f>U14*'Individual Inputs'!$K$20*-1</f>
        <v>0</v>
      </c>
      <c r="V25" s="135">
        <f>V14*'Individual Inputs'!$K$20*-1</f>
        <v>0</v>
      </c>
      <c r="W25" s="135">
        <f>W14*'Individual Inputs'!$K$20*-1</f>
        <v>0</v>
      </c>
      <c r="X25" s="135">
        <f>X14*'Individual Inputs'!$K$20*-1</f>
        <v>-4236356.3346299296</v>
      </c>
      <c r="Y25" s="135">
        <f>Y14*'Individual Inputs'!$K$20*-1</f>
        <v>0</v>
      </c>
      <c r="Z25" s="135">
        <f>Z14*'Individual Inputs'!$K$20*-1</f>
        <v>0</v>
      </c>
      <c r="AA25" s="135">
        <f>AA14*'Individual Inputs'!$K$20*-1</f>
        <v>-7869961.2398181651</v>
      </c>
      <c r="AB25" s="135">
        <f>AB14*'Individual Inputs'!$K$20*-1</f>
        <v>0</v>
      </c>
      <c r="AC25" s="135">
        <f>AC14*'Individual Inputs'!$K$20*-1</f>
        <v>0</v>
      </c>
      <c r="AD25" s="135">
        <f>AD14*'Individual Inputs'!$K$20*-1</f>
        <v>0</v>
      </c>
      <c r="AE25" s="135">
        <f>AE14*'Individual Inputs'!$K$20*-1</f>
        <v>0</v>
      </c>
      <c r="AF25" s="135">
        <f>AF14*'Individual Inputs'!$K$20*-1</f>
        <v>0</v>
      </c>
      <c r="AG25" s="135">
        <f>AG14*'Individual Inputs'!$K$20*-1</f>
        <v>0</v>
      </c>
      <c r="AH25" s="135">
        <f>AH14*'Individual Inputs'!$K$20*-1</f>
        <v>0</v>
      </c>
      <c r="AI25" s="135">
        <f>AI14*'Individual Inputs'!$K$20*-1</f>
        <v>0</v>
      </c>
      <c r="AJ25" s="135">
        <f>AJ14*'Individual Inputs'!$K$20*-1</f>
        <v>0</v>
      </c>
      <c r="AK25" s="135">
        <f>AK14*'Individual Inputs'!$K$20*-1</f>
        <v>0</v>
      </c>
      <c r="AL25" s="135">
        <f>AL14*'Individual Inputs'!$K$20*-1</f>
        <v>0</v>
      </c>
      <c r="AM25" s="135">
        <f>AM14*'Individual Inputs'!$K$20*-1</f>
        <v>-11501158.76120634</v>
      </c>
      <c r="AN25" s="135">
        <v>0</v>
      </c>
      <c r="AO25" s="135">
        <v>0</v>
      </c>
      <c r="AP25" s="135">
        <v>0</v>
      </c>
      <c r="AQ25" s="135">
        <f>AQ14*'Individual Inputs'!$K$20*-1</f>
        <v>0</v>
      </c>
      <c r="AR25" s="135">
        <f>AR14*'Individual Inputs'!$K$20*-1</f>
        <v>0</v>
      </c>
      <c r="AS25" s="135">
        <f>AS14*'Individual Inputs'!$K$20*-1</f>
        <v>0</v>
      </c>
      <c r="AT25" s="135">
        <f>AT14*'Individual Inputs'!$K$20*-1</f>
        <v>0</v>
      </c>
      <c r="AU25" s="135">
        <f>AU14*'Individual Inputs'!$K$20*-1</f>
        <v>0</v>
      </c>
      <c r="AV25" s="135">
        <f>AV14*'Individual Inputs'!$K$20*-1</f>
        <v>0</v>
      </c>
      <c r="AW25" s="135">
        <f>AW14*'Individual Inputs'!$K$20*-1</f>
        <v>0</v>
      </c>
      <c r="AX25" s="135">
        <f>AX14*'Individual Inputs'!$K$20*-1</f>
        <v>0</v>
      </c>
      <c r="AY25" s="135">
        <f>AY14*'Individual Inputs'!$K$20*-1</f>
        <v>-10570815.846915597</v>
      </c>
      <c r="AZ25" s="123"/>
      <c r="BA25" s="123"/>
      <c r="BC25" s="137">
        <f>SUM(B25:AY25)</f>
        <v>-34178292.182570033</v>
      </c>
    </row>
    <row r="26" spans="1:55" x14ac:dyDescent="0.25">
      <c r="A26" s="121"/>
      <c r="B26" s="123"/>
      <c r="C26" s="123"/>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39"/>
      <c r="BB26" s="139"/>
      <c r="BC26" s="2"/>
    </row>
    <row r="27" spans="1:55" x14ac:dyDescent="0.25">
      <c r="A27" s="131" t="s">
        <v>25</v>
      </c>
      <c r="B27" s="132">
        <f>(B13+B24)*('Individual Inputs'!$H$76+'Individual Inputs'!$H$77)*-1</f>
        <v>0</v>
      </c>
      <c r="C27" s="132">
        <f>(C13+C24)*('Individual Inputs'!$H$76+'Individual Inputs'!$H$77)*-1</f>
        <v>0</v>
      </c>
      <c r="D27" s="132">
        <f>(D13+D24)*('Individual Inputs'!$H$76+'Individual Inputs'!$H$77)*-1</f>
        <v>0</v>
      </c>
      <c r="E27" s="132">
        <f>(E13+E24)*('Individual Inputs'!$H$76+'Individual Inputs'!$H$77)*-1</f>
        <v>0</v>
      </c>
      <c r="F27" s="132">
        <f>(F13+F24)*('Individual Inputs'!$H$76+'Individual Inputs'!$H$77)*-1</f>
        <v>0</v>
      </c>
      <c r="G27" s="132">
        <f>(G13+G24)*('Individual Inputs'!$H$76+'Individual Inputs'!$H$77)*-1</f>
        <v>0</v>
      </c>
      <c r="H27" s="132">
        <f>(H13+H24)*('Individual Inputs'!$H$76+'Individual Inputs'!$H$77)*-1</f>
        <v>0</v>
      </c>
      <c r="I27" s="132">
        <f>(I13+I24)*('Individual Inputs'!$H$76+'Individual Inputs'!$H$77)*-1</f>
        <v>0</v>
      </c>
      <c r="J27" s="132">
        <f>(J13+J24)*('Individual Inputs'!$H$76+'Individual Inputs'!$H$77)*-1</f>
        <v>0</v>
      </c>
      <c r="K27" s="132">
        <f>(K13+K24)*('Individual Inputs'!$H$76+'Individual Inputs'!$H$77)*-1</f>
        <v>0</v>
      </c>
      <c r="L27" s="132">
        <f>(L13+L24)*('Individual Inputs'!$H$76+'Individual Inputs'!$H$77)*-1</f>
        <v>0</v>
      </c>
      <c r="M27" s="132">
        <f>(M13+M24)*('Individual Inputs'!$H$76+'Individual Inputs'!$H$77)*-1</f>
        <v>0</v>
      </c>
      <c r="N27" s="132">
        <f>(N13+N24)*('Individual Inputs'!$H$76+'Individual Inputs'!$H$77)*-1</f>
        <v>0</v>
      </c>
      <c r="O27" s="132">
        <f>(O13+O24)*('Individual Inputs'!$H$76+'Individual Inputs'!$H$77)*-1</f>
        <v>0</v>
      </c>
      <c r="P27" s="132">
        <f>(P13+P24)*('Individual Inputs'!$H$76+'Individual Inputs'!$H$77)*-1</f>
        <v>0</v>
      </c>
      <c r="Q27" s="132">
        <f>(Q13+Q24)*('Individual Inputs'!$H$76+'Individual Inputs'!$H$77)*-1</f>
        <v>0</v>
      </c>
      <c r="R27" s="132">
        <f>(R13+R24)*('Individual Inputs'!$H$76+'Individual Inputs'!$H$77)*-1</f>
        <v>0</v>
      </c>
      <c r="S27" s="132">
        <f>(S13+S24)*('Individual Inputs'!$H$76+'Individual Inputs'!$H$77)*-1</f>
        <v>0</v>
      </c>
      <c r="T27" s="132">
        <f>(T13+T24)*('Individual Inputs'!$H$76+'Individual Inputs'!$H$77)*-1</f>
        <v>0</v>
      </c>
      <c r="U27" s="132">
        <f>(U13+U24)*('Individual Inputs'!$H$76+'Individual Inputs'!$H$77)*-1</f>
        <v>0</v>
      </c>
      <c r="V27" s="132">
        <f>(V13+V24)*('Individual Inputs'!$H$76+'Individual Inputs'!$H$77)*-1</f>
        <v>0</v>
      </c>
      <c r="W27" s="132">
        <f>(W13+W24)*('Individual Inputs'!$H$76+'Individual Inputs'!$H$77)*-1</f>
        <v>0</v>
      </c>
      <c r="X27" s="132">
        <f>(X13+X24)*('Individual Inputs'!$H$76+'Individual Inputs'!$H$77)*-1</f>
        <v>-870945.02483999997</v>
      </c>
      <c r="Y27" s="132">
        <f>(Y13+Y24)*('Individual Inputs'!$H$76+'Individual Inputs'!$H$77)*-1</f>
        <v>0</v>
      </c>
      <c r="Z27" s="132">
        <f>(Z13+Z24)*('Individual Inputs'!$H$76+'Individual Inputs'!$H$77)*-1</f>
        <v>0</v>
      </c>
      <c r="AA27" s="132">
        <f>(AA13+AA24)*('Individual Inputs'!$H$76+'Individual Inputs'!$H$77)*-1</f>
        <v>-1617971.4431976001</v>
      </c>
      <c r="AB27" s="132">
        <f>(AB13+AB24)*('Individual Inputs'!$H$76+'Individual Inputs'!$H$77)*-1</f>
        <v>0</v>
      </c>
      <c r="AC27" s="132">
        <f>(AC13+AC24)*('Individual Inputs'!$H$76+'Individual Inputs'!$H$77)*-1</f>
        <v>0</v>
      </c>
      <c r="AD27" s="132">
        <f>(AD13+AD24)*('Individual Inputs'!$H$76+'Individual Inputs'!$H$77)*-1</f>
        <v>0</v>
      </c>
      <c r="AE27" s="132">
        <f>(AE13+AE24)*('Individual Inputs'!$H$76+'Individual Inputs'!$H$77)*-1</f>
        <v>0</v>
      </c>
      <c r="AF27" s="132">
        <f>(AF13+AF24)*('Individual Inputs'!$H$76+'Individual Inputs'!$H$77)*-1</f>
        <v>0</v>
      </c>
      <c r="AG27" s="132">
        <f>(AG13+AG24)*('Individual Inputs'!$H$76+'Individual Inputs'!$H$77)*-1</f>
        <v>0</v>
      </c>
      <c r="AH27" s="132">
        <f>(AH13+AH24)*('Individual Inputs'!$H$76+'Individual Inputs'!$H$77)*-1</f>
        <v>0</v>
      </c>
      <c r="AI27" s="132">
        <f>(AI13+AI24)*('Individual Inputs'!$H$76+'Individual Inputs'!$H$77)*-1</f>
        <v>0</v>
      </c>
      <c r="AJ27" s="132">
        <f>(AJ13+AJ24)*('Individual Inputs'!$H$76+'Individual Inputs'!$H$77)*-1</f>
        <v>0</v>
      </c>
      <c r="AK27" s="132">
        <f>(AK13+AK24)*('Individual Inputs'!$H$76+'Individual Inputs'!$H$77)*-1</f>
        <v>0</v>
      </c>
      <c r="AL27" s="132">
        <f>(AL13+AL24)*('Individual Inputs'!$H$76+'Individual Inputs'!$H$77)*-1</f>
        <v>0</v>
      </c>
      <c r="AM27" s="132">
        <f>(AM13+AM24)*('Individual Inputs'!$H$76+'Individual Inputs'!$H$77)*-1</f>
        <v>-2364502.9336266001</v>
      </c>
      <c r="AN27" s="132">
        <f>(AN13+AN24)*('Individual Inputs'!$H$76+'Individual Inputs'!$H$77)*-1</f>
        <v>0</v>
      </c>
      <c r="AO27" s="132">
        <f>(AO13+AO24)*('Individual Inputs'!$H$76+'Individual Inputs'!$H$77)*-1</f>
        <v>0</v>
      </c>
      <c r="AP27" s="132">
        <f>(AP13+AP24)*('Individual Inputs'!$H$76+'Individual Inputs'!$H$77)*-1</f>
        <v>0</v>
      </c>
      <c r="AQ27" s="132">
        <f>(AQ13+AQ24)*('Individual Inputs'!$H$76+'Individual Inputs'!$H$77)*-1</f>
        <v>0</v>
      </c>
      <c r="AR27" s="132">
        <f>(AR13+AR24)*('Individual Inputs'!$H$76+'Individual Inputs'!$H$77)*-1</f>
        <v>0</v>
      </c>
      <c r="AS27" s="132">
        <f>(AS13+AS24)*('Individual Inputs'!$H$76+'Individual Inputs'!$H$77)*-1</f>
        <v>0</v>
      </c>
      <c r="AT27" s="132">
        <f>(AT13+AT24)*('Individual Inputs'!$H$76+'Individual Inputs'!$H$77)*-1</f>
        <v>0</v>
      </c>
      <c r="AU27" s="132">
        <f>(AU13+AU24)*('Individual Inputs'!$H$76+'Individual Inputs'!$H$77)*-1</f>
        <v>0</v>
      </c>
      <c r="AV27" s="132">
        <f>(AV13+AV24)*('Individual Inputs'!$H$76+'Individual Inputs'!$H$77)*-1</f>
        <v>0</v>
      </c>
      <c r="AW27" s="132">
        <f>(AW13+AW24)*('Individual Inputs'!$H$76+'Individual Inputs'!$H$77)*-1</f>
        <v>0</v>
      </c>
      <c r="AX27" s="132">
        <f>(AX13+AX24)*('Individual Inputs'!$H$76+'Individual Inputs'!$H$77)*-1</f>
        <v>0</v>
      </c>
      <c r="AY27" s="132">
        <f>(AY13+AY24)*('Individual Inputs'!$H$76+'Individual Inputs'!$H$77)*-1</f>
        <v>-2173235.3754558</v>
      </c>
      <c r="AZ27" s="123"/>
      <c r="BA27" s="123"/>
      <c r="BB27" s="133">
        <f>SUM(B27:BA27)</f>
        <v>-7026654.7771199998</v>
      </c>
      <c r="BC27" s="2"/>
    </row>
    <row r="28" spans="1:55" x14ac:dyDescent="0.25">
      <c r="A28" s="134" t="s">
        <v>55</v>
      </c>
      <c r="B28" s="135">
        <f>(B14+B25)*('Individual Inputs'!$I$76+'Individual Inputs'!$I$77)*-1</f>
        <v>0</v>
      </c>
      <c r="C28" s="135">
        <f>(C14+C25)*('Individual Inputs'!$I$76+'Individual Inputs'!$I$77)*-1</f>
        <v>0</v>
      </c>
      <c r="D28" s="135">
        <f>(D14+D25)*('Individual Inputs'!$I$76+'Individual Inputs'!$I$77)*-1</f>
        <v>0</v>
      </c>
      <c r="E28" s="135">
        <f>(E14+E25)*('Individual Inputs'!$I$76+'Individual Inputs'!$I$77)*-1</f>
        <v>0</v>
      </c>
      <c r="F28" s="135">
        <f>(F14+F25)*('Individual Inputs'!$I$76+'Individual Inputs'!$I$77)*-1</f>
        <v>0</v>
      </c>
      <c r="G28" s="135">
        <f>(G14+G25)*('Individual Inputs'!$I$76+'Individual Inputs'!$I$77)*-1</f>
        <v>0</v>
      </c>
      <c r="H28" s="135">
        <f>(H14+H25)*('Individual Inputs'!$I$76+'Individual Inputs'!$I$77)*-1</f>
        <v>0</v>
      </c>
      <c r="I28" s="135">
        <f>(I14+I25)*('Individual Inputs'!$I$76+'Individual Inputs'!$I$77)*-1</f>
        <v>0</v>
      </c>
      <c r="J28" s="135">
        <f>(J14+J25)*('Individual Inputs'!$I$76+'Individual Inputs'!$I$77)*-1</f>
        <v>0</v>
      </c>
      <c r="K28" s="135">
        <f>(K14+K25)*('Individual Inputs'!$I$76+'Individual Inputs'!$I$77)*-1</f>
        <v>0</v>
      </c>
      <c r="L28" s="135">
        <f>(L14+L25)*('Individual Inputs'!$I$76+'Individual Inputs'!$I$77)*-1</f>
        <v>0</v>
      </c>
      <c r="M28" s="135">
        <f>(M14+M25)*('Individual Inputs'!$I$76+'Individual Inputs'!$I$77)*-1</f>
        <v>0</v>
      </c>
      <c r="N28" s="135">
        <f>(N14+N25)*('Individual Inputs'!$I$76+'Individual Inputs'!$I$77)*-1</f>
        <v>0</v>
      </c>
      <c r="O28" s="135">
        <f>(O14+O25)*('Individual Inputs'!$I$76+'Individual Inputs'!$I$77)*-1</f>
        <v>0</v>
      </c>
      <c r="P28" s="135">
        <f>(P14+P25)*('Individual Inputs'!$I$76+'Individual Inputs'!$I$77)*-1</f>
        <v>0</v>
      </c>
      <c r="Q28" s="135">
        <f>(Q14+Q25)*('Individual Inputs'!$I$76+'Individual Inputs'!$I$77)*-1</f>
        <v>0</v>
      </c>
      <c r="R28" s="135">
        <f>(R14+R25)*('Individual Inputs'!$I$76+'Individual Inputs'!$I$77)*-1</f>
        <v>0</v>
      </c>
      <c r="S28" s="135">
        <f>(S14+S25)*('Individual Inputs'!$I$76+'Individual Inputs'!$I$77)*-1</f>
        <v>0</v>
      </c>
      <c r="T28" s="135">
        <f>(T14+T25)*('Individual Inputs'!$I$76+'Individual Inputs'!$I$77)*-1</f>
        <v>0</v>
      </c>
      <c r="U28" s="135">
        <f>(U14+U25)*('Individual Inputs'!$I$76+'Individual Inputs'!$I$77)*-1</f>
        <v>0</v>
      </c>
      <c r="V28" s="135">
        <f>(V14+V25)*('Individual Inputs'!$I$76+'Individual Inputs'!$I$77)*-1</f>
        <v>0</v>
      </c>
      <c r="W28" s="135">
        <f>(W14+W25)*('Individual Inputs'!$I$76+'Individual Inputs'!$I$77)*-1</f>
        <v>0</v>
      </c>
      <c r="X28" s="135">
        <f>(X14+X25)*('Individual Inputs'!$I$76+'Individual Inputs'!$I$77)*-1</f>
        <v>-870945.0229136236</v>
      </c>
      <c r="Y28" s="135">
        <f>(Y14+Y25)*('Individual Inputs'!$I$76+'Individual Inputs'!$I$77)*-1</f>
        <v>0</v>
      </c>
      <c r="Z28" s="135">
        <f>(Z14+Z25)*('Individual Inputs'!$I$76+'Individual Inputs'!$I$77)*-1</f>
        <v>0</v>
      </c>
      <c r="AA28" s="135">
        <f>(AA14+AA25)*('Individual Inputs'!$I$76+'Individual Inputs'!$I$77)*-1</f>
        <v>-1617971.4431273225</v>
      </c>
      <c r="AB28" s="135">
        <f>(AB14+AB25)*('Individual Inputs'!$I$76+'Individual Inputs'!$I$77)*-1</f>
        <v>0</v>
      </c>
      <c r="AC28" s="135">
        <f>(AC14+AC25)*('Individual Inputs'!$I$76+'Individual Inputs'!$I$77)*-1</f>
        <v>0</v>
      </c>
      <c r="AD28" s="135">
        <f>(AD14+AD25)*('Individual Inputs'!$I$76+'Individual Inputs'!$I$77)*-1</f>
        <v>0</v>
      </c>
      <c r="AE28" s="135">
        <f>(AE14+AE25)*('Individual Inputs'!$I$76+'Individual Inputs'!$I$77)*-1</f>
        <v>0</v>
      </c>
      <c r="AF28" s="135">
        <f>(AF14+AF25)*('Individual Inputs'!$I$76+'Individual Inputs'!$I$77)*-1</f>
        <v>0</v>
      </c>
      <c r="AG28" s="135">
        <f>(AG14+AG25)*('Individual Inputs'!$I$76+'Individual Inputs'!$I$77)*-1</f>
        <v>0</v>
      </c>
      <c r="AH28" s="135">
        <f>(AH14+AH25)*('Individual Inputs'!$I$76+'Individual Inputs'!$I$77)*-1</f>
        <v>0</v>
      </c>
      <c r="AI28" s="135">
        <f>(AI14+AI25)*('Individual Inputs'!$I$76+'Individual Inputs'!$I$77)*-1</f>
        <v>0</v>
      </c>
      <c r="AJ28" s="135">
        <f>(AJ14+AJ25)*('Individual Inputs'!$I$76+'Individual Inputs'!$I$77)*-1</f>
        <v>0</v>
      </c>
      <c r="AK28" s="135">
        <f>(AK14+AK25)*('Individual Inputs'!$I$76+'Individual Inputs'!$I$77)*-1</f>
        <v>0</v>
      </c>
      <c r="AL28" s="135">
        <f>(AL14+AL25)*('Individual Inputs'!$I$76+'Individual Inputs'!$I$77)*-1</f>
        <v>0</v>
      </c>
      <c r="AM28" s="135">
        <f>(AM14+AM25)*('Individual Inputs'!$I$76+'Individual Inputs'!$I$77)*-1</f>
        <v>-2364502.9335538913</v>
      </c>
      <c r="AN28" s="135">
        <v>0</v>
      </c>
      <c r="AO28" s="135">
        <v>0</v>
      </c>
      <c r="AP28" s="135">
        <v>0</v>
      </c>
      <c r="AQ28" s="135">
        <f>(AQ14+AQ25)*('Individual Inputs'!$I$76+'Individual Inputs'!$I$77)*-1</f>
        <v>0</v>
      </c>
      <c r="AR28" s="135">
        <f>(AR14+AR25)*('Individual Inputs'!$I$76+'Individual Inputs'!$I$77)*-1</f>
        <v>0</v>
      </c>
      <c r="AS28" s="135">
        <f>(AS14+AS25)*('Individual Inputs'!$I$76+'Individual Inputs'!$I$77)*-1</f>
        <v>0</v>
      </c>
      <c r="AT28" s="135">
        <f>(AT14+AT25)*('Individual Inputs'!$I$76+'Individual Inputs'!$I$77)*-1</f>
        <v>0</v>
      </c>
      <c r="AU28" s="135">
        <f>(AU14+AU25)*('Individual Inputs'!$I$76+'Individual Inputs'!$I$77)*-1</f>
        <v>0</v>
      </c>
      <c r="AV28" s="135">
        <f>(AV14+AV25)*('Individual Inputs'!$I$76+'Individual Inputs'!$I$77)*-1</f>
        <v>0</v>
      </c>
      <c r="AW28" s="135">
        <f>(AW14+AW25)*('Individual Inputs'!$I$76+'Individual Inputs'!$I$77)*-1</f>
        <v>0</v>
      </c>
      <c r="AX28" s="135">
        <f>(AX14+AX25)*('Individual Inputs'!$I$76+'Individual Inputs'!$I$77)*-1</f>
        <v>0</v>
      </c>
      <c r="AY28" s="135">
        <f>(AY14+AY25)*('Individual Inputs'!$I$76+'Individual Inputs'!$I$77)*-1</f>
        <v>-2173235.3755864711</v>
      </c>
      <c r="AZ28" s="123"/>
      <c r="BA28" s="123"/>
      <c r="BC28" s="137">
        <f>SUM(B28:BA28)</f>
        <v>-7026654.7751813084</v>
      </c>
    </row>
    <row r="29" spans="1:55" x14ac:dyDescent="0.25">
      <c r="A29" s="138" t="s">
        <v>1</v>
      </c>
      <c r="B29" s="120"/>
      <c r="C29" s="120"/>
      <c r="D29" s="120"/>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c r="AP29" s="139">
        <f>SUM(B29:AO29)</f>
        <v>0</v>
      </c>
    </row>
    <row r="30" spans="1:55" x14ac:dyDescent="0.25">
      <c r="A30" s="138" t="s">
        <v>2</v>
      </c>
      <c r="B30" s="120"/>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0"/>
      <c r="AN30" s="120"/>
      <c r="AO30" s="120"/>
      <c r="AP30" s="139">
        <f>SUM(B30:AO30)</f>
        <v>0</v>
      </c>
    </row>
    <row r="31" spans="1:55" x14ac:dyDescent="0.25">
      <c r="A31" s="140" t="s">
        <v>3</v>
      </c>
      <c r="B31" s="141">
        <f>Calculations!B6*'Profit and Land Value'!E7*-1</f>
        <v>-22902366</v>
      </c>
      <c r="C31" s="141">
        <v>0</v>
      </c>
      <c r="D31" s="141">
        <v>0</v>
      </c>
      <c r="E31" s="141">
        <v>0</v>
      </c>
      <c r="F31" s="141">
        <v>0</v>
      </c>
      <c r="G31" s="141">
        <v>0</v>
      </c>
      <c r="H31" s="141">
        <v>0</v>
      </c>
      <c r="I31" s="141">
        <v>0</v>
      </c>
      <c r="J31" s="141">
        <v>0</v>
      </c>
      <c r="K31" s="141">
        <v>0</v>
      </c>
      <c r="L31" s="141">
        <v>0</v>
      </c>
      <c r="M31" s="141">
        <v>0</v>
      </c>
      <c r="N31" s="141">
        <v>0</v>
      </c>
      <c r="O31" s="141">
        <v>0</v>
      </c>
      <c r="P31" s="141">
        <v>0</v>
      </c>
      <c r="Q31" s="141">
        <v>0</v>
      </c>
      <c r="R31" s="141">
        <v>0</v>
      </c>
      <c r="S31" s="141">
        <v>0</v>
      </c>
      <c r="T31" s="141">
        <v>0</v>
      </c>
      <c r="U31" s="141">
        <v>0</v>
      </c>
      <c r="V31" s="141">
        <v>0</v>
      </c>
      <c r="W31" s="141">
        <v>0</v>
      </c>
      <c r="X31" s="141">
        <v>0</v>
      </c>
      <c r="Y31" s="141">
        <v>0</v>
      </c>
      <c r="Z31" s="141">
        <v>0</v>
      </c>
      <c r="AA31" s="141">
        <v>0</v>
      </c>
      <c r="AB31" s="141">
        <v>0</v>
      </c>
      <c r="AC31" s="141">
        <v>0</v>
      </c>
      <c r="AD31" s="141">
        <v>0</v>
      </c>
      <c r="AE31" s="141">
        <v>0</v>
      </c>
      <c r="AF31" s="141">
        <v>0</v>
      </c>
      <c r="AG31" s="141">
        <v>0</v>
      </c>
      <c r="AH31" s="141">
        <v>0</v>
      </c>
      <c r="AI31" s="141">
        <v>0</v>
      </c>
      <c r="AJ31" s="141">
        <v>0</v>
      </c>
      <c r="AK31" s="141">
        <v>0</v>
      </c>
      <c r="AL31" s="141">
        <v>0</v>
      </c>
      <c r="AM31" s="141">
        <v>0</v>
      </c>
      <c r="AN31" s="141">
        <v>0</v>
      </c>
      <c r="AO31" s="141">
        <v>0</v>
      </c>
      <c r="AP31" s="141">
        <v>0</v>
      </c>
      <c r="AQ31" s="141">
        <v>0</v>
      </c>
      <c r="AR31" s="141">
        <v>0</v>
      </c>
      <c r="AS31" s="141">
        <v>0</v>
      </c>
      <c r="AT31" s="141">
        <v>0</v>
      </c>
      <c r="AU31" s="141">
        <v>0</v>
      </c>
      <c r="AV31" s="141">
        <v>0</v>
      </c>
      <c r="AW31" s="141">
        <v>0</v>
      </c>
      <c r="AX31" s="141">
        <v>0</v>
      </c>
      <c r="AY31" s="141">
        <v>0</v>
      </c>
      <c r="AZ31" s="123"/>
      <c r="BA31" s="123"/>
      <c r="BB31" s="142">
        <f t="shared" ref="BB31:BB36" si="7">SUM(B31:BA31)</f>
        <v>-22902366</v>
      </c>
    </row>
    <row r="32" spans="1:55" x14ac:dyDescent="0.25">
      <c r="A32" s="140" t="s">
        <v>163</v>
      </c>
      <c r="B32" s="141">
        <f>-1*33150000</f>
        <v>-33150000</v>
      </c>
      <c r="C32" s="141"/>
      <c r="D32" s="141"/>
      <c r="E32" s="141"/>
      <c r="F32" s="141"/>
      <c r="G32" s="141"/>
      <c r="H32" s="141"/>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23"/>
      <c r="BA32" s="123"/>
      <c r="BB32" s="142">
        <f t="shared" si="7"/>
        <v>-33150000</v>
      </c>
    </row>
    <row r="33" spans="1:55" x14ac:dyDescent="0.25">
      <c r="A33" s="140" t="s">
        <v>164</v>
      </c>
      <c r="B33" s="141">
        <f>-1*193650</f>
        <v>-193650</v>
      </c>
      <c r="C33" s="141"/>
      <c r="D33" s="141"/>
      <c r="E33" s="141"/>
      <c r="F33" s="141"/>
      <c r="G33" s="141"/>
      <c r="H33" s="141"/>
      <c r="I33" s="141"/>
      <c r="J33" s="141"/>
      <c r="K33" s="141"/>
      <c r="L33" s="141"/>
      <c r="M33" s="141"/>
      <c r="N33" s="141"/>
      <c r="O33" s="141"/>
      <c r="P33" s="141"/>
      <c r="Q33" s="141"/>
      <c r="R33" s="141"/>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23"/>
      <c r="BA33" s="123"/>
      <c r="BB33" s="142">
        <f t="shared" si="7"/>
        <v>-193650</v>
      </c>
    </row>
    <row r="34" spans="1:55" x14ac:dyDescent="0.25">
      <c r="A34" s="140" t="s">
        <v>4</v>
      </c>
      <c r="B34" s="141">
        <v>0</v>
      </c>
      <c r="C34" s="141">
        <v>0</v>
      </c>
      <c r="D34" s="141">
        <v>0</v>
      </c>
      <c r="E34" s="141">
        <v>0</v>
      </c>
      <c r="F34" s="141">
        <v>0</v>
      </c>
      <c r="G34" s="141">
        <v>0</v>
      </c>
      <c r="H34" s="141">
        <v>0</v>
      </c>
      <c r="I34" s="141">
        <v>0</v>
      </c>
      <c r="J34" s="141">
        <v>0</v>
      </c>
      <c r="K34" s="141">
        <v>0</v>
      </c>
      <c r="L34" s="141">
        <v>0</v>
      </c>
      <c r="M34" s="141">
        <v>0</v>
      </c>
      <c r="N34" s="141">
        <v>0</v>
      </c>
      <c r="O34" s="141">
        <v>0</v>
      </c>
      <c r="P34" s="141">
        <v>0</v>
      </c>
      <c r="Q34" s="141">
        <v>0</v>
      </c>
      <c r="R34" s="141">
        <v>0</v>
      </c>
      <c r="S34" s="141">
        <v>0</v>
      </c>
      <c r="T34" s="141">
        <v>0</v>
      </c>
      <c r="U34" s="141">
        <v>0</v>
      </c>
      <c r="V34" s="141">
        <v>0</v>
      </c>
      <c r="W34" s="141">
        <v>0</v>
      </c>
      <c r="X34" s="141">
        <v>0</v>
      </c>
      <c r="Y34" s="141">
        <v>0</v>
      </c>
      <c r="Z34" s="141">
        <v>0</v>
      </c>
      <c r="AA34" s="141">
        <v>0</v>
      </c>
      <c r="AB34" s="141">
        <v>0</v>
      </c>
      <c r="AC34" s="141">
        <v>0</v>
      </c>
      <c r="AD34" s="141">
        <v>0</v>
      </c>
      <c r="AE34" s="141">
        <v>0</v>
      </c>
      <c r="AF34" s="141">
        <v>0</v>
      </c>
      <c r="AG34" s="141">
        <v>0</v>
      </c>
      <c r="AH34" s="141">
        <v>0</v>
      </c>
      <c r="AI34" s="141">
        <v>0</v>
      </c>
      <c r="AJ34" s="141">
        <v>0</v>
      </c>
      <c r="AK34" s="141">
        <v>0</v>
      </c>
      <c r="AL34" s="141">
        <v>0</v>
      </c>
      <c r="AM34" s="141">
        <v>0</v>
      </c>
      <c r="AN34" s="141">
        <v>0</v>
      </c>
      <c r="AO34" s="141">
        <v>0</v>
      </c>
      <c r="AP34" s="141">
        <v>0</v>
      </c>
      <c r="AQ34" s="141">
        <v>0</v>
      </c>
      <c r="AR34" s="141">
        <v>0</v>
      </c>
      <c r="AS34" s="141">
        <v>0</v>
      </c>
      <c r="AT34" s="141">
        <v>0</v>
      </c>
      <c r="AU34" s="141">
        <v>0</v>
      </c>
      <c r="AV34" s="141">
        <v>0</v>
      </c>
      <c r="AW34" s="141">
        <v>0</v>
      </c>
      <c r="AX34" s="141">
        <v>0</v>
      </c>
      <c r="AY34" s="141">
        <v>0</v>
      </c>
      <c r="AZ34" s="123"/>
      <c r="BA34" s="123"/>
      <c r="BB34" s="142">
        <f t="shared" si="7"/>
        <v>0</v>
      </c>
    </row>
    <row r="35" spans="1:55" x14ac:dyDescent="0.25">
      <c r="A35" s="140" t="s">
        <v>5</v>
      </c>
      <c r="B35" s="141">
        <f>(B31+B32+B33)*'Individual Inputs'!I38</f>
        <v>-562460.16000000003</v>
      </c>
      <c r="C35" s="141">
        <v>0</v>
      </c>
      <c r="D35" s="141">
        <v>0</v>
      </c>
      <c r="E35" s="141">
        <v>0</v>
      </c>
      <c r="F35" s="141">
        <v>0</v>
      </c>
      <c r="G35" s="141">
        <v>0</v>
      </c>
      <c r="H35" s="141">
        <v>0</v>
      </c>
      <c r="I35" s="141">
        <v>0</v>
      </c>
      <c r="J35" s="141">
        <v>0</v>
      </c>
      <c r="K35" s="141">
        <v>0</v>
      </c>
      <c r="L35" s="141">
        <v>0</v>
      </c>
      <c r="M35" s="141">
        <v>0</v>
      </c>
      <c r="N35" s="141">
        <v>0</v>
      </c>
      <c r="O35" s="141">
        <v>0</v>
      </c>
      <c r="P35" s="141">
        <v>0</v>
      </c>
      <c r="Q35" s="141">
        <v>0</v>
      </c>
      <c r="R35" s="141">
        <v>0</v>
      </c>
      <c r="S35" s="141">
        <v>0</v>
      </c>
      <c r="T35" s="141">
        <v>0</v>
      </c>
      <c r="U35" s="141">
        <v>0</v>
      </c>
      <c r="V35" s="141">
        <v>0</v>
      </c>
      <c r="W35" s="141">
        <v>0</v>
      </c>
      <c r="X35" s="141">
        <v>0</v>
      </c>
      <c r="Y35" s="141">
        <v>0</v>
      </c>
      <c r="Z35" s="141">
        <v>0</v>
      </c>
      <c r="AA35" s="141">
        <v>0</v>
      </c>
      <c r="AB35" s="141">
        <v>0</v>
      </c>
      <c r="AC35" s="141">
        <v>0</v>
      </c>
      <c r="AD35" s="141">
        <v>0</v>
      </c>
      <c r="AE35" s="141">
        <v>0</v>
      </c>
      <c r="AF35" s="141">
        <v>0</v>
      </c>
      <c r="AG35" s="141">
        <v>0</v>
      </c>
      <c r="AH35" s="141">
        <v>0</v>
      </c>
      <c r="AI35" s="141">
        <v>0</v>
      </c>
      <c r="AJ35" s="141">
        <v>0</v>
      </c>
      <c r="AK35" s="141">
        <v>0</v>
      </c>
      <c r="AL35" s="141">
        <v>0</v>
      </c>
      <c r="AM35" s="141">
        <v>0</v>
      </c>
      <c r="AN35" s="141">
        <v>0</v>
      </c>
      <c r="AO35" s="141">
        <v>0</v>
      </c>
      <c r="AP35" s="141">
        <v>0</v>
      </c>
      <c r="AQ35" s="141">
        <v>0</v>
      </c>
      <c r="AR35" s="141">
        <v>0</v>
      </c>
      <c r="AS35" s="141">
        <v>0</v>
      </c>
      <c r="AT35" s="141">
        <v>0</v>
      </c>
      <c r="AU35" s="141">
        <v>0</v>
      </c>
      <c r="AV35" s="141">
        <v>0</v>
      </c>
      <c r="AW35" s="141">
        <v>0</v>
      </c>
      <c r="AX35" s="141">
        <v>0</v>
      </c>
      <c r="AY35" s="141">
        <v>0</v>
      </c>
      <c r="AZ35" s="123"/>
      <c r="BA35" s="123"/>
      <c r="BB35" s="142">
        <f t="shared" si="7"/>
        <v>-562460.16000000003</v>
      </c>
    </row>
    <row r="36" spans="1:55" x14ac:dyDescent="0.25">
      <c r="A36" s="140" t="s">
        <v>6</v>
      </c>
      <c r="B36" s="141">
        <f>(B31+B32+B33)*'Individual Inputs'!I39</f>
        <v>-281230.08000000002</v>
      </c>
      <c r="C36" s="141">
        <v>0</v>
      </c>
      <c r="D36" s="141">
        <v>0</v>
      </c>
      <c r="E36" s="141">
        <v>0</v>
      </c>
      <c r="F36" s="141">
        <v>0</v>
      </c>
      <c r="G36" s="141">
        <v>0</v>
      </c>
      <c r="H36" s="141">
        <v>0</v>
      </c>
      <c r="I36" s="141">
        <v>0</v>
      </c>
      <c r="J36" s="141">
        <v>0</v>
      </c>
      <c r="K36" s="141">
        <v>0</v>
      </c>
      <c r="L36" s="141">
        <v>0</v>
      </c>
      <c r="M36" s="141">
        <v>0</v>
      </c>
      <c r="N36" s="141">
        <v>0</v>
      </c>
      <c r="O36" s="141">
        <v>0</v>
      </c>
      <c r="P36" s="141">
        <v>0</v>
      </c>
      <c r="Q36" s="141">
        <v>0</v>
      </c>
      <c r="R36" s="141">
        <v>0</v>
      </c>
      <c r="S36" s="141">
        <v>0</v>
      </c>
      <c r="T36" s="141">
        <v>0</v>
      </c>
      <c r="U36" s="141">
        <v>0</v>
      </c>
      <c r="V36" s="141">
        <v>0</v>
      </c>
      <c r="W36" s="141">
        <v>0</v>
      </c>
      <c r="X36" s="141">
        <v>0</v>
      </c>
      <c r="Y36" s="141">
        <v>0</v>
      </c>
      <c r="Z36" s="141">
        <v>0</v>
      </c>
      <c r="AA36" s="141">
        <v>0</v>
      </c>
      <c r="AB36" s="141">
        <v>0</v>
      </c>
      <c r="AC36" s="141">
        <v>0</v>
      </c>
      <c r="AD36" s="141">
        <v>0</v>
      </c>
      <c r="AE36" s="141">
        <v>0</v>
      </c>
      <c r="AF36" s="141">
        <v>0</v>
      </c>
      <c r="AG36" s="141">
        <v>0</v>
      </c>
      <c r="AH36" s="141">
        <v>0</v>
      </c>
      <c r="AI36" s="141">
        <v>0</v>
      </c>
      <c r="AJ36" s="141">
        <v>0</v>
      </c>
      <c r="AK36" s="141">
        <v>0</v>
      </c>
      <c r="AL36" s="141">
        <v>0</v>
      </c>
      <c r="AM36" s="141">
        <v>0</v>
      </c>
      <c r="AN36" s="141">
        <v>0</v>
      </c>
      <c r="AO36" s="141">
        <v>0</v>
      </c>
      <c r="AP36" s="141">
        <v>0</v>
      </c>
      <c r="AQ36" s="141">
        <v>0</v>
      </c>
      <c r="AR36" s="141">
        <v>0</v>
      </c>
      <c r="AS36" s="141">
        <v>0</v>
      </c>
      <c r="AT36" s="141">
        <v>0</v>
      </c>
      <c r="AU36" s="141">
        <v>0</v>
      </c>
      <c r="AV36" s="141">
        <v>0</v>
      </c>
      <c r="AW36" s="141">
        <v>0</v>
      </c>
      <c r="AX36" s="141">
        <v>0</v>
      </c>
      <c r="AY36" s="141">
        <v>0</v>
      </c>
      <c r="AZ36" s="123"/>
      <c r="BA36" s="123"/>
      <c r="BB36" s="142">
        <f t="shared" si="7"/>
        <v>-281230.08000000002</v>
      </c>
    </row>
    <row r="37" spans="1:55" x14ac:dyDescent="0.25">
      <c r="A37" s="131" t="s">
        <v>75</v>
      </c>
      <c r="B37" s="132">
        <f>SUM(B31:B36)</f>
        <v>-57089706.239999995</v>
      </c>
      <c r="C37" s="132">
        <f t="shared" ref="C37:AO37" si="8">SUM(C31:C36)</f>
        <v>0</v>
      </c>
      <c r="D37" s="132">
        <v>0</v>
      </c>
      <c r="E37" s="132">
        <f t="shared" si="8"/>
        <v>0</v>
      </c>
      <c r="F37" s="132">
        <f t="shared" si="8"/>
        <v>0</v>
      </c>
      <c r="G37" s="132">
        <f t="shared" si="8"/>
        <v>0</v>
      </c>
      <c r="H37" s="132">
        <f t="shared" si="8"/>
        <v>0</v>
      </c>
      <c r="I37" s="132">
        <f t="shared" si="8"/>
        <v>0</v>
      </c>
      <c r="J37" s="132">
        <f t="shared" si="8"/>
        <v>0</v>
      </c>
      <c r="K37" s="132">
        <f t="shared" si="8"/>
        <v>0</v>
      </c>
      <c r="L37" s="132">
        <f t="shared" si="8"/>
        <v>0</v>
      </c>
      <c r="M37" s="132">
        <f t="shared" si="8"/>
        <v>0</v>
      </c>
      <c r="N37" s="132">
        <f t="shared" si="8"/>
        <v>0</v>
      </c>
      <c r="O37" s="132">
        <f t="shared" si="8"/>
        <v>0</v>
      </c>
      <c r="P37" s="132">
        <f t="shared" si="8"/>
        <v>0</v>
      </c>
      <c r="Q37" s="132">
        <f t="shared" si="8"/>
        <v>0</v>
      </c>
      <c r="R37" s="132">
        <f t="shared" si="8"/>
        <v>0</v>
      </c>
      <c r="S37" s="132">
        <f t="shared" si="8"/>
        <v>0</v>
      </c>
      <c r="T37" s="132">
        <f t="shared" si="8"/>
        <v>0</v>
      </c>
      <c r="U37" s="132">
        <f t="shared" si="8"/>
        <v>0</v>
      </c>
      <c r="V37" s="132">
        <f t="shared" si="8"/>
        <v>0</v>
      </c>
      <c r="W37" s="132">
        <f t="shared" si="8"/>
        <v>0</v>
      </c>
      <c r="X37" s="132">
        <f t="shared" si="8"/>
        <v>0</v>
      </c>
      <c r="Y37" s="132">
        <f t="shared" si="8"/>
        <v>0</v>
      </c>
      <c r="Z37" s="132">
        <f t="shared" si="8"/>
        <v>0</v>
      </c>
      <c r="AA37" s="132">
        <f t="shared" si="8"/>
        <v>0</v>
      </c>
      <c r="AB37" s="132">
        <f t="shared" si="8"/>
        <v>0</v>
      </c>
      <c r="AC37" s="132">
        <f t="shared" si="8"/>
        <v>0</v>
      </c>
      <c r="AD37" s="132">
        <f t="shared" si="8"/>
        <v>0</v>
      </c>
      <c r="AE37" s="132">
        <f t="shared" si="8"/>
        <v>0</v>
      </c>
      <c r="AF37" s="132">
        <f t="shared" si="8"/>
        <v>0</v>
      </c>
      <c r="AG37" s="132">
        <f t="shared" si="8"/>
        <v>0</v>
      </c>
      <c r="AH37" s="132">
        <f t="shared" si="8"/>
        <v>0</v>
      </c>
      <c r="AI37" s="132">
        <f t="shared" si="8"/>
        <v>0</v>
      </c>
      <c r="AJ37" s="132">
        <f t="shared" si="8"/>
        <v>0</v>
      </c>
      <c r="AK37" s="132">
        <f t="shared" si="8"/>
        <v>0</v>
      </c>
      <c r="AL37" s="132">
        <f t="shared" si="8"/>
        <v>0</v>
      </c>
      <c r="AM37" s="132">
        <f t="shared" si="8"/>
        <v>0</v>
      </c>
      <c r="AN37" s="132">
        <f t="shared" si="8"/>
        <v>0</v>
      </c>
      <c r="AO37" s="132">
        <f t="shared" si="8"/>
        <v>0</v>
      </c>
      <c r="AP37" s="132">
        <f t="shared" ref="AP37:AY37" si="9">SUM(AP31:AP36)</f>
        <v>0</v>
      </c>
      <c r="AQ37" s="132">
        <f t="shared" si="9"/>
        <v>0</v>
      </c>
      <c r="AR37" s="132">
        <f t="shared" si="9"/>
        <v>0</v>
      </c>
      <c r="AS37" s="132">
        <f t="shared" si="9"/>
        <v>0</v>
      </c>
      <c r="AT37" s="132">
        <f t="shared" si="9"/>
        <v>0</v>
      </c>
      <c r="AU37" s="132">
        <f t="shared" si="9"/>
        <v>0</v>
      </c>
      <c r="AV37" s="132">
        <f t="shared" si="9"/>
        <v>0</v>
      </c>
      <c r="AW37" s="132">
        <f t="shared" si="9"/>
        <v>0</v>
      </c>
      <c r="AX37" s="132">
        <f t="shared" si="9"/>
        <v>0</v>
      </c>
      <c r="AY37" s="132">
        <f t="shared" si="9"/>
        <v>0</v>
      </c>
      <c r="AZ37" s="123"/>
      <c r="BA37" s="123"/>
      <c r="BB37" s="132">
        <f>BB31+BB34+BB35+BB36+BB32+BB33</f>
        <v>-57089706.239999995</v>
      </c>
    </row>
    <row r="38" spans="1:55" x14ac:dyDescent="0.25">
      <c r="A38" s="121"/>
      <c r="B38" s="123"/>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39"/>
    </row>
    <row r="39" spans="1:55" x14ac:dyDescent="0.25">
      <c r="A39" s="143" t="s">
        <v>165</v>
      </c>
      <c r="B39" s="144">
        <f>'Profit and Land Value'!E7*-1*Calculations!B6</f>
        <v>-22902366</v>
      </c>
      <c r="C39" s="144"/>
      <c r="D39" s="144"/>
      <c r="E39" s="144"/>
      <c r="F39" s="144"/>
      <c r="G39" s="144"/>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144"/>
      <c r="AK39" s="144"/>
      <c r="AL39" s="144"/>
      <c r="AM39" s="144"/>
      <c r="AN39" s="144"/>
      <c r="AO39" s="144"/>
      <c r="AP39" s="145"/>
      <c r="AQ39" s="146"/>
      <c r="AR39" s="146"/>
      <c r="AS39" s="146"/>
      <c r="AT39" s="146"/>
      <c r="AU39" s="146"/>
      <c r="AV39" s="146"/>
      <c r="AW39" s="146"/>
      <c r="AX39" s="146"/>
      <c r="AY39" s="146"/>
      <c r="AZ39" s="2"/>
      <c r="BA39" s="2"/>
      <c r="BB39" s="2"/>
      <c r="BC39" s="146">
        <f>B39</f>
        <v>-22902366</v>
      </c>
    </row>
    <row r="40" spans="1:55" x14ac:dyDescent="0.25">
      <c r="A40" s="143" t="s">
        <v>163</v>
      </c>
      <c r="B40" s="144">
        <f>'Individual Inputs'!I29*-1</f>
        <v>-33150000</v>
      </c>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c r="AN40" s="144"/>
      <c r="AO40" s="144"/>
      <c r="AP40" s="145"/>
      <c r="AQ40" s="146"/>
      <c r="AR40" s="146"/>
      <c r="AS40" s="146"/>
      <c r="AT40" s="146"/>
      <c r="AU40" s="146"/>
      <c r="AV40" s="146"/>
      <c r="AW40" s="146"/>
      <c r="AX40" s="146"/>
      <c r="AY40" s="146"/>
      <c r="AZ40" s="2"/>
      <c r="BA40" s="2"/>
      <c r="BB40" s="2"/>
      <c r="BC40" s="146">
        <f>B40</f>
        <v>-33150000</v>
      </c>
    </row>
    <row r="41" spans="1:55" x14ac:dyDescent="0.25">
      <c r="A41" s="143" t="s">
        <v>164</v>
      </c>
      <c r="B41" s="144">
        <f>'Individual Inputs'!I30*-1</f>
        <v>-193650</v>
      </c>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c r="AE41" s="144"/>
      <c r="AF41" s="144"/>
      <c r="AG41" s="144"/>
      <c r="AH41" s="144"/>
      <c r="AI41" s="144"/>
      <c r="AJ41" s="144"/>
      <c r="AK41" s="144"/>
      <c r="AL41" s="144"/>
      <c r="AM41" s="144"/>
      <c r="AN41" s="144"/>
      <c r="AO41" s="144"/>
      <c r="AP41" s="145"/>
      <c r="AQ41" s="146"/>
      <c r="AR41" s="146"/>
      <c r="AS41" s="146"/>
      <c r="AT41" s="146"/>
      <c r="AU41" s="146"/>
      <c r="AV41" s="146"/>
      <c r="AW41" s="146"/>
      <c r="AX41" s="146"/>
      <c r="AY41" s="146"/>
      <c r="AZ41" s="2"/>
      <c r="BA41" s="2"/>
      <c r="BB41" s="2"/>
      <c r="BC41" s="146">
        <f>B41</f>
        <v>-193650</v>
      </c>
    </row>
    <row r="42" spans="1:55" x14ac:dyDescent="0.25">
      <c r="A42" s="143" t="s">
        <v>76</v>
      </c>
      <c r="B42" s="144">
        <f>(B39+B40+B41)*'Individual Inputs'!I38</f>
        <v>-562460.16000000003</v>
      </c>
      <c r="C42" s="144"/>
      <c r="D42" s="144"/>
      <c r="E42" s="144"/>
      <c r="F42" s="144"/>
      <c r="G42" s="144"/>
      <c r="H42" s="144"/>
      <c r="I42" s="144"/>
      <c r="J42" s="144"/>
      <c r="K42" s="144"/>
      <c r="L42" s="144"/>
      <c r="M42" s="144"/>
      <c r="N42" s="144"/>
      <c r="O42" s="144"/>
      <c r="P42" s="144"/>
      <c r="Q42" s="144"/>
      <c r="R42" s="144"/>
      <c r="S42" s="144"/>
      <c r="T42" s="144"/>
      <c r="U42" s="144"/>
      <c r="V42" s="144"/>
      <c r="W42" s="144"/>
      <c r="X42" s="144"/>
      <c r="Y42" s="144"/>
      <c r="Z42" s="144"/>
      <c r="AA42" s="144"/>
      <c r="AB42" s="144"/>
      <c r="AC42" s="144"/>
      <c r="AD42" s="144"/>
      <c r="AE42" s="144"/>
      <c r="AF42" s="144"/>
      <c r="AG42" s="144"/>
      <c r="AH42" s="144"/>
      <c r="AI42" s="144"/>
      <c r="AJ42" s="144"/>
      <c r="AK42" s="144"/>
      <c r="AL42" s="144"/>
      <c r="AM42" s="144"/>
      <c r="AN42" s="144"/>
      <c r="AO42" s="144"/>
      <c r="AP42" s="145"/>
      <c r="AQ42" s="146"/>
      <c r="AR42" s="146"/>
      <c r="AS42" s="146"/>
      <c r="AT42" s="146"/>
      <c r="AU42" s="146"/>
      <c r="AV42" s="146"/>
      <c r="AW42" s="146"/>
      <c r="AX42" s="146"/>
      <c r="AY42" s="146"/>
      <c r="AZ42" s="2"/>
      <c r="BA42" s="2"/>
      <c r="BB42" s="2"/>
      <c r="BC42" s="146">
        <f>B42</f>
        <v>-562460.16000000003</v>
      </c>
    </row>
    <row r="43" spans="1:55" x14ac:dyDescent="0.25">
      <c r="A43" s="143" t="s">
        <v>77</v>
      </c>
      <c r="B43" s="144">
        <f>(B39+B40+B41)*'Individual Inputs'!I39</f>
        <v>-281230.08000000002</v>
      </c>
      <c r="C43" s="144"/>
      <c r="D43" s="144"/>
      <c r="E43" s="144"/>
      <c r="F43" s="144"/>
      <c r="G43" s="144"/>
      <c r="H43" s="144"/>
      <c r="I43" s="144"/>
      <c r="J43" s="144"/>
      <c r="K43" s="144"/>
      <c r="L43" s="144"/>
      <c r="M43" s="144"/>
      <c r="N43" s="144"/>
      <c r="O43" s="144"/>
      <c r="P43" s="144"/>
      <c r="Q43" s="144"/>
      <c r="R43" s="144"/>
      <c r="S43" s="144"/>
      <c r="T43" s="144"/>
      <c r="U43" s="144"/>
      <c r="V43" s="144"/>
      <c r="W43" s="144"/>
      <c r="X43" s="144"/>
      <c r="Y43" s="144"/>
      <c r="Z43" s="144"/>
      <c r="AA43" s="144"/>
      <c r="AB43" s="144"/>
      <c r="AC43" s="144"/>
      <c r="AD43" s="144"/>
      <c r="AE43" s="144"/>
      <c r="AF43" s="144"/>
      <c r="AG43" s="144"/>
      <c r="AH43" s="144"/>
      <c r="AI43" s="144"/>
      <c r="AJ43" s="144"/>
      <c r="AK43" s="144"/>
      <c r="AL43" s="144"/>
      <c r="AM43" s="144"/>
      <c r="AN43" s="144"/>
      <c r="AO43" s="144"/>
      <c r="AP43" s="145"/>
      <c r="AQ43" s="146"/>
      <c r="AR43" s="146"/>
      <c r="AS43" s="146"/>
      <c r="AT43" s="146"/>
      <c r="AU43" s="146"/>
      <c r="AV43" s="146"/>
      <c r="AW43" s="146"/>
      <c r="AX43" s="146"/>
      <c r="AY43" s="146"/>
      <c r="AZ43" s="2"/>
      <c r="BA43" s="2"/>
      <c r="BB43" s="2"/>
      <c r="BC43" s="146">
        <f>B43</f>
        <v>-281230.08000000002</v>
      </c>
    </row>
    <row r="44" spans="1:55" x14ac:dyDescent="0.25">
      <c r="A44" s="143"/>
      <c r="B44" s="144"/>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c r="AN44" s="144"/>
      <c r="AO44" s="144"/>
      <c r="AP44" s="145"/>
      <c r="AQ44" s="146"/>
      <c r="AR44" s="146"/>
      <c r="AS44" s="146"/>
      <c r="AT44" s="146"/>
      <c r="AU44" s="146"/>
      <c r="AV44" s="146"/>
      <c r="AW44" s="146"/>
      <c r="AX44" s="146"/>
      <c r="AY44" s="146"/>
      <c r="AZ44" s="2"/>
      <c r="BA44" s="2"/>
      <c r="BB44" s="2"/>
      <c r="BC44" s="146"/>
    </row>
    <row r="45" spans="1:55" x14ac:dyDescent="0.25">
      <c r="A45" s="143"/>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AN45" s="144"/>
      <c r="AO45" s="144"/>
      <c r="AP45" s="145"/>
      <c r="AQ45" s="146"/>
      <c r="AR45" s="146"/>
      <c r="AS45" s="146"/>
      <c r="AT45" s="146"/>
      <c r="AU45" s="146"/>
      <c r="AV45" s="146"/>
      <c r="AW45" s="146"/>
      <c r="AX45" s="146"/>
      <c r="AY45" s="146"/>
      <c r="AZ45" s="2"/>
      <c r="BA45" s="2"/>
      <c r="BB45" s="2"/>
      <c r="BC45" s="146"/>
    </row>
    <row r="46" spans="1:55" x14ac:dyDescent="0.25">
      <c r="A46" s="143"/>
      <c r="B46" s="144"/>
      <c r="C46" s="144"/>
      <c r="D46" s="144"/>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144"/>
      <c r="AM46" s="144"/>
      <c r="AN46" s="144"/>
      <c r="AO46" s="144"/>
      <c r="AP46" s="145"/>
      <c r="AQ46" s="146"/>
      <c r="AR46" s="146"/>
      <c r="AS46" s="146"/>
      <c r="AT46" s="146"/>
      <c r="AU46" s="146"/>
      <c r="AV46" s="146"/>
      <c r="AW46" s="146"/>
      <c r="AX46" s="146"/>
      <c r="AY46" s="146"/>
      <c r="AZ46" s="2"/>
      <c r="BA46" s="2"/>
      <c r="BB46" s="2"/>
      <c r="BC46" s="146"/>
    </row>
    <row r="47" spans="1:55" x14ac:dyDescent="0.25">
      <c r="A47" s="143"/>
      <c r="B47" s="144"/>
      <c r="C47" s="144"/>
      <c r="D47" s="144"/>
      <c r="E47" s="144"/>
      <c r="F47" s="144"/>
      <c r="G47" s="144"/>
      <c r="H47" s="144"/>
      <c r="I47" s="144"/>
      <c r="J47" s="144"/>
      <c r="K47" s="144"/>
      <c r="L47" s="144"/>
      <c r="M47" s="144"/>
      <c r="N47" s="144"/>
      <c r="O47" s="144"/>
      <c r="P47" s="144"/>
      <c r="Q47" s="144"/>
      <c r="R47" s="144"/>
      <c r="S47" s="144"/>
      <c r="T47" s="144"/>
      <c r="U47" s="144"/>
      <c r="V47" s="144"/>
      <c r="W47" s="144"/>
      <c r="X47" s="144"/>
      <c r="Y47" s="144"/>
      <c r="Z47" s="144"/>
      <c r="AA47" s="144"/>
      <c r="AB47" s="144"/>
      <c r="AC47" s="144"/>
      <c r="AD47" s="144"/>
      <c r="AE47" s="144"/>
      <c r="AF47" s="144"/>
      <c r="AG47" s="144"/>
      <c r="AH47" s="144"/>
      <c r="AI47" s="144"/>
      <c r="AJ47" s="144"/>
      <c r="AK47" s="144"/>
      <c r="AL47" s="144"/>
      <c r="AM47" s="144"/>
      <c r="AN47" s="144"/>
      <c r="AO47" s="144"/>
      <c r="AP47" s="145"/>
      <c r="AQ47" s="146"/>
      <c r="AR47" s="146"/>
      <c r="AS47" s="146"/>
      <c r="AT47" s="146"/>
      <c r="AU47" s="146"/>
      <c r="AV47" s="146"/>
      <c r="AW47" s="146"/>
      <c r="AX47" s="146"/>
      <c r="AY47" s="146"/>
      <c r="AZ47" s="2"/>
      <c r="BA47" s="2"/>
      <c r="BB47" s="2"/>
      <c r="BC47" s="146"/>
    </row>
    <row r="48" spans="1:55" x14ac:dyDescent="0.25">
      <c r="A48" s="143"/>
      <c r="B48" s="144"/>
      <c r="C48" s="144"/>
      <c r="D48" s="144"/>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4"/>
      <c r="AC48" s="144"/>
      <c r="AD48" s="144"/>
      <c r="AE48" s="144"/>
      <c r="AF48" s="144"/>
      <c r="AG48" s="144"/>
      <c r="AH48" s="144"/>
      <c r="AI48" s="144"/>
      <c r="AJ48" s="144"/>
      <c r="AK48" s="144"/>
      <c r="AL48" s="144"/>
      <c r="AM48" s="144"/>
      <c r="AN48" s="144"/>
      <c r="AO48" s="144"/>
      <c r="AP48" s="145"/>
      <c r="AQ48" s="146"/>
      <c r="AR48" s="146"/>
      <c r="AS48" s="146"/>
      <c r="AT48" s="146"/>
      <c r="AU48" s="146"/>
      <c r="AV48" s="146"/>
      <c r="AW48" s="146"/>
      <c r="AX48" s="146"/>
      <c r="AY48" s="146"/>
      <c r="AZ48" s="2"/>
      <c r="BA48" s="2"/>
      <c r="BB48" s="2"/>
      <c r="BC48" s="146"/>
    </row>
    <row r="49" spans="1:55" x14ac:dyDescent="0.25">
      <c r="A49" s="121"/>
      <c r="B49" s="123"/>
      <c r="C49" s="123"/>
      <c r="D49" s="123"/>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3"/>
      <c r="AM49" s="123"/>
      <c r="AN49" s="123"/>
      <c r="AO49" s="123"/>
      <c r="AP49" s="139"/>
    </row>
    <row r="50" spans="1:55" x14ac:dyDescent="0.25">
      <c r="A50" s="131" t="s">
        <v>7</v>
      </c>
      <c r="B50" s="132">
        <v>-10532951</v>
      </c>
      <c r="C50" s="132">
        <v>0</v>
      </c>
      <c r="D50" s="132">
        <v>0</v>
      </c>
      <c r="E50" s="132">
        <v>0</v>
      </c>
      <c r="F50" s="132">
        <v>0</v>
      </c>
      <c r="G50" s="132">
        <v>0</v>
      </c>
      <c r="H50" s="132">
        <v>0</v>
      </c>
      <c r="I50" s="132">
        <v>0</v>
      </c>
      <c r="J50" s="132">
        <v>0</v>
      </c>
      <c r="K50" s="132">
        <v>0</v>
      </c>
      <c r="L50" s="132">
        <v>0</v>
      </c>
      <c r="M50" s="132">
        <v>0</v>
      </c>
      <c r="N50" s="132">
        <v>0</v>
      </c>
      <c r="O50" s="132">
        <v>0</v>
      </c>
      <c r="P50" s="132">
        <v>0</v>
      </c>
      <c r="Q50" s="132">
        <v>0</v>
      </c>
      <c r="R50" s="132">
        <v>0</v>
      </c>
      <c r="S50" s="132">
        <v>0</v>
      </c>
      <c r="T50" s="132">
        <v>0</v>
      </c>
      <c r="U50" s="132">
        <v>0</v>
      </c>
      <c r="V50" s="132">
        <v>0</v>
      </c>
      <c r="W50" s="132">
        <v>0</v>
      </c>
      <c r="X50" s="132">
        <v>0</v>
      </c>
      <c r="Y50" s="132">
        <v>0</v>
      </c>
      <c r="Z50" s="132">
        <v>0</v>
      </c>
      <c r="AA50" s="132">
        <v>0</v>
      </c>
      <c r="AB50" s="132">
        <v>0</v>
      </c>
      <c r="AC50" s="132">
        <v>0</v>
      </c>
      <c r="AD50" s="132">
        <v>0</v>
      </c>
      <c r="AE50" s="132">
        <v>0</v>
      </c>
      <c r="AF50" s="132">
        <v>0</v>
      </c>
      <c r="AG50" s="132">
        <v>0</v>
      </c>
      <c r="AH50" s="132">
        <v>0</v>
      </c>
      <c r="AI50" s="132">
        <v>0</v>
      </c>
      <c r="AJ50" s="132">
        <v>0</v>
      </c>
      <c r="AK50" s="132">
        <v>0</v>
      </c>
      <c r="AL50" s="132">
        <v>0</v>
      </c>
      <c r="AM50" s="132">
        <v>0</v>
      </c>
      <c r="AN50" s="132">
        <v>0</v>
      </c>
      <c r="AO50" s="132">
        <v>0</v>
      </c>
      <c r="AP50" s="132">
        <v>0</v>
      </c>
      <c r="AQ50" s="132">
        <v>0</v>
      </c>
      <c r="AR50" s="132">
        <v>0</v>
      </c>
      <c r="AS50" s="132">
        <v>0</v>
      </c>
      <c r="AT50" s="132">
        <v>0</v>
      </c>
      <c r="AU50" s="132">
        <v>0</v>
      </c>
      <c r="AV50" s="132">
        <v>0</v>
      </c>
      <c r="AW50" s="132">
        <v>0</v>
      </c>
      <c r="AX50" s="132">
        <v>0</v>
      </c>
      <c r="AY50" s="132">
        <v>0</v>
      </c>
      <c r="AZ50" s="123"/>
      <c r="BA50" s="123"/>
      <c r="BB50" s="133">
        <f>SUM(B50:BA50)</f>
        <v>-10532951</v>
      </c>
      <c r="BC50" s="2"/>
    </row>
    <row r="51" spans="1:55" x14ac:dyDescent="0.25">
      <c r="A51" s="134" t="s">
        <v>56</v>
      </c>
      <c r="B51" s="135">
        <f>-1*'Individual Inputs'!I40</f>
        <v>-10532951</v>
      </c>
      <c r="C51" s="135">
        <f t="shared" ref="C51:AO51" si="10">SUM(C50)</f>
        <v>0</v>
      </c>
      <c r="D51" s="135">
        <v>0</v>
      </c>
      <c r="E51" s="135">
        <f t="shared" si="10"/>
        <v>0</v>
      </c>
      <c r="F51" s="135">
        <f t="shared" si="10"/>
        <v>0</v>
      </c>
      <c r="G51" s="135">
        <f t="shared" si="10"/>
        <v>0</v>
      </c>
      <c r="H51" s="135">
        <f t="shared" si="10"/>
        <v>0</v>
      </c>
      <c r="I51" s="135">
        <f t="shared" si="10"/>
        <v>0</v>
      </c>
      <c r="J51" s="135">
        <f t="shared" si="10"/>
        <v>0</v>
      </c>
      <c r="K51" s="135">
        <f t="shared" si="10"/>
        <v>0</v>
      </c>
      <c r="L51" s="135">
        <f t="shared" si="10"/>
        <v>0</v>
      </c>
      <c r="M51" s="135">
        <f t="shared" si="10"/>
        <v>0</v>
      </c>
      <c r="N51" s="135">
        <f t="shared" si="10"/>
        <v>0</v>
      </c>
      <c r="O51" s="135">
        <f t="shared" si="10"/>
        <v>0</v>
      </c>
      <c r="P51" s="135">
        <f t="shared" si="10"/>
        <v>0</v>
      </c>
      <c r="Q51" s="135">
        <f t="shared" si="10"/>
        <v>0</v>
      </c>
      <c r="R51" s="135">
        <f t="shared" si="10"/>
        <v>0</v>
      </c>
      <c r="S51" s="135">
        <f t="shared" si="10"/>
        <v>0</v>
      </c>
      <c r="T51" s="135">
        <f t="shared" si="10"/>
        <v>0</v>
      </c>
      <c r="U51" s="135">
        <f t="shared" si="10"/>
        <v>0</v>
      </c>
      <c r="V51" s="135">
        <f t="shared" si="10"/>
        <v>0</v>
      </c>
      <c r="W51" s="135">
        <f t="shared" si="10"/>
        <v>0</v>
      </c>
      <c r="X51" s="135">
        <f t="shared" si="10"/>
        <v>0</v>
      </c>
      <c r="Y51" s="135">
        <f t="shared" si="10"/>
        <v>0</v>
      </c>
      <c r="Z51" s="135">
        <f t="shared" si="10"/>
        <v>0</v>
      </c>
      <c r="AA51" s="135">
        <f t="shared" si="10"/>
        <v>0</v>
      </c>
      <c r="AB51" s="135">
        <f t="shared" si="10"/>
        <v>0</v>
      </c>
      <c r="AC51" s="135">
        <f t="shared" si="10"/>
        <v>0</v>
      </c>
      <c r="AD51" s="135">
        <f t="shared" si="10"/>
        <v>0</v>
      </c>
      <c r="AE51" s="135">
        <f t="shared" si="10"/>
        <v>0</v>
      </c>
      <c r="AF51" s="135">
        <f t="shared" si="10"/>
        <v>0</v>
      </c>
      <c r="AG51" s="135">
        <f t="shared" si="10"/>
        <v>0</v>
      </c>
      <c r="AH51" s="135">
        <f t="shared" si="10"/>
        <v>0</v>
      </c>
      <c r="AI51" s="135">
        <f t="shared" si="10"/>
        <v>0</v>
      </c>
      <c r="AJ51" s="135">
        <f t="shared" si="10"/>
        <v>0</v>
      </c>
      <c r="AK51" s="135">
        <f t="shared" si="10"/>
        <v>0</v>
      </c>
      <c r="AL51" s="135">
        <f t="shared" si="10"/>
        <v>0</v>
      </c>
      <c r="AM51" s="135">
        <f t="shared" si="10"/>
        <v>0</v>
      </c>
      <c r="AN51" s="135">
        <f t="shared" si="10"/>
        <v>0</v>
      </c>
      <c r="AO51" s="135">
        <f t="shared" si="10"/>
        <v>0</v>
      </c>
      <c r="AP51" s="135">
        <f t="shared" ref="AP51:AY51" si="11">SUM(AP50)</f>
        <v>0</v>
      </c>
      <c r="AQ51" s="135">
        <f t="shared" si="11"/>
        <v>0</v>
      </c>
      <c r="AR51" s="135">
        <f t="shared" si="11"/>
        <v>0</v>
      </c>
      <c r="AS51" s="135">
        <f t="shared" si="11"/>
        <v>0</v>
      </c>
      <c r="AT51" s="135">
        <f t="shared" si="11"/>
        <v>0</v>
      </c>
      <c r="AU51" s="135">
        <f t="shared" si="11"/>
        <v>0</v>
      </c>
      <c r="AV51" s="135">
        <f t="shared" si="11"/>
        <v>0</v>
      </c>
      <c r="AW51" s="135">
        <f t="shared" si="11"/>
        <v>0</v>
      </c>
      <c r="AX51" s="135">
        <f t="shared" si="11"/>
        <v>0</v>
      </c>
      <c r="AY51" s="135">
        <f t="shared" si="11"/>
        <v>0</v>
      </c>
      <c r="AZ51" s="123"/>
      <c r="BA51" s="123"/>
      <c r="BB51" s="129"/>
      <c r="BC51" s="147">
        <f>SUM(B51:BA51)</f>
        <v>-10532951</v>
      </c>
    </row>
    <row r="52" spans="1:55" x14ac:dyDescent="0.25">
      <c r="A52" s="121"/>
      <c r="B52" s="123"/>
      <c r="C52" s="123"/>
      <c r="D52" s="123"/>
      <c r="E52" s="123"/>
      <c r="F52" s="123"/>
      <c r="G52" s="123"/>
      <c r="H52" s="123"/>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39"/>
    </row>
    <row r="53" spans="1:55" x14ac:dyDescent="0.25">
      <c r="A53" s="121"/>
      <c r="B53" s="123"/>
      <c r="C53" s="123"/>
      <c r="D53" s="123"/>
      <c r="E53" s="123"/>
      <c r="F53" s="123"/>
      <c r="G53" s="123"/>
      <c r="H53" s="123"/>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3"/>
      <c r="AL53" s="123"/>
      <c r="AM53" s="123"/>
      <c r="AN53" s="123"/>
      <c r="AO53" s="123"/>
      <c r="AP53" s="139"/>
    </row>
    <row r="54" spans="1:55" x14ac:dyDescent="0.25">
      <c r="A54" s="121"/>
      <c r="B54" s="123"/>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39"/>
    </row>
    <row r="55" spans="1:55" x14ac:dyDescent="0.25">
      <c r="A55" s="128" t="s">
        <v>137</v>
      </c>
      <c r="B55" s="148">
        <v>0</v>
      </c>
      <c r="C55" s="148">
        <v>0</v>
      </c>
      <c r="D55" s="148">
        <v>0</v>
      </c>
      <c r="E55" s="148">
        <v>0</v>
      </c>
      <c r="F55" s="148">
        <v>0</v>
      </c>
      <c r="G55" s="148">
        <v>0</v>
      </c>
      <c r="H55" s="148">
        <v>0</v>
      </c>
      <c r="I55" s="148">
        <v>-16666.666666666701</v>
      </c>
      <c r="J55" s="148">
        <v>-16666.666666666701</v>
      </c>
      <c r="K55" s="148">
        <v>-16666.666666666701</v>
      </c>
      <c r="L55" s="148">
        <v>-16666.666666666701</v>
      </c>
      <c r="M55" s="148">
        <v>-16666.666666666701</v>
      </c>
      <c r="N55" s="148">
        <v>-16666.666666666701</v>
      </c>
      <c r="O55" s="148">
        <v>-16666.666666666701</v>
      </c>
      <c r="P55" s="148">
        <v>-16666.666666666701</v>
      </c>
      <c r="Q55" s="148">
        <v>-16666.666666666701</v>
      </c>
      <c r="R55" s="148">
        <v>-16666.666666666701</v>
      </c>
      <c r="S55" s="148">
        <v>-16666.666666666701</v>
      </c>
      <c r="T55" s="148">
        <v>-16666.666666666701</v>
      </c>
      <c r="U55" s="148">
        <v>-16666.666666666701</v>
      </c>
      <c r="V55" s="148">
        <v>-16666.666666666701</v>
      </c>
      <c r="W55" s="148">
        <v>-16666.666666666701</v>
      </c>
      <c r="X55" s="148">
        <v>0</v>
      </c>
      <c r="Y55" s="148">
        <v>0</v>
      </c>
      <c r="Z55" s="148">
        <v>0</v>
      </c>
      <c r="AA55" s="148">
        <v>0</v>
      </c>
      <c r="AB55" s="148">
        <v>0</v>
      </c>
      <c r="AC55" s="148">
        <v>0</v>
      </c>
      <c r="AD55" s="148">
        <v>0</v>
      </c>
      <c r="AE55" s="148">
        <v>0</v>
      </c>
      <c r="AF55" s="148">
        <v>0</v>
      </c>
      <c r="AG55" s="148">
        <v>0</v>
      </c>
      <c r="AH55" s="148">
        <v>0</v>
      </c>
      <c r="AI55" s="148">
        <v>0</v>
      </c>
      <c r="AJ55" s="148">
        <v>0</v>
      </c>
      <c r="AK55" s="148">
        <v>0</v>
      </c>
      <c r="AL55" s="148">
        <v>0</v>
      </c>
      <c r="AM55" s="148">
        <v>0</v>
      </c>
      <c r="AN55" s="148">
        <v>0</v>
      </c>
      <c r="AO55" s="148">
        <v>0</v>
      </c>
      <c r="AP55" s="148">
        <v>0</v>
      </c>
      <c r="AQ55" s="148">
        <v>0</v>
      </c>
      <c r="AR55" s="148">
        <v>0</v>
      </c>
      <c r="AS55" s="148">
        <v>0</v>
      </c>
      <c r="AT55" s="148">
        <v>0</v>
      </c>
      <c r="AU55" s="148">
        <v>0</v>
      </c>
      <c r="AV55" s="148">
        <v>0</v>
      </c>
      <c r="AW55" s="148">
        <v>0</v>
      </c>
      <c r="AX55" s="148">
        <v>0</v>
      </c>
      <c r="AY55" s="148">
        <v>0</v>
      </c>
    </row>
    <row r="56" spans="1:55" x14ac:dyDescent="0.25">
      <c r="A56" s="128" t="s">
        <v>138</v>
      </c>
      <c r="B56" s="148">
        <v>0</v>
      </c>
      <c r="C56" s="148">
        <v>0</v>
      </c>
      <c r="D56" s="148">
        <v>0</v>
      </c>
      <c r="E56" s="148">
        <v>0</v>
      </c>
      <c r="F56" s="148">
        <v>0</v>
      </c>
      <c r="G56" s="148">
        <v>0</v>
      </c>
      <c r="H56" s="148">
        <v>0</v>
      </c>
      <c r="I56" s="148">
        <v>0</v>
      </c>
      <c r="J56" s="148">
        <v>0</v>
      </c>
      <c r="K56" s="148">
        <v>0</v>
      </c>
      <c r="L56" s="148">
        <v>0</v>
      </c>
      <c r="M56" s="148">
        <v>0</v>
      </c>
      <c r="N56" s="148">
        <v>0</v>
      </c>
      <c r="O56" s="148">
        <v>-12500</v>
      </c>
      <c r="P56" s="148">
        <v>-12500</v>
      </c>
      <c r="Q56" s="148">
        <v>-12500</v>
      </c>
      <c r="R56" s="148">
        <v>-12500</v>
      </c>
      <c r="S56" s="148">
        <v>-12500</v>
      </c>
      <c r="T56" s="148">
        <v>-12500</v>
      </c>
      <c r="U56" s="148">
        <v>-12500</v>
      </c>
      <c r="V56" s="148">
        <v>-12500</v>
      </c>
      <c r="W56" s="148">
        <v>-12500</v>
      </c>
      <c r="X56" s="148">
        <v>-12500</v>
      </c>
      <c r="Y56" s="148">
        <v>-12500</v>
      </c>
      <c r="Z56" s="148">
        <v>-12500</v>
      </c>
      <c r="AA56" s="148">
        <v>0</v>
      </c>
      <c r="AB56" s="148">
        <v>0</v>
      </c>
      <c r="AC56" s="148">
        <v>0</v>
      </c>
      <c r="AD56" s="148">
        <v>0</v>
      </c>
      <c r="AE56" s="148">
        <v>0</v>
      </c>
      <c r="AF56" s="148">
        <v>0</v>
      </c>
      <c r="AG56" s="148">
        <v>0</v>
      </c>
      <c r="AH56" s="148">
        <v>0</v>
      </c>
      <c r="AI56" s="148">
        <v>0</v>
      </c>
      <c r="AJ56" s="148">
        <v>0</v>
      </c>
      <c r="AK56" s="148">
        <v>0</v>
      </c>
      <c r="AL56" s="148">
        <v>0</v>
      </c>
      <c r="AM56" s="148">
        <v>0</v>
      </c>
      <c r="AN56" s="148">
        <v>0</v>
      </c>
      <c r="AO56" s="148">
        <v>0</v>
      </c>
      <c r="AP56" s="148">
        <v>0</v>
      </c>
      <c r="AQ56" s="148">
        <v>0</v>
      </c>
      <c r="AR56" s="148">
        <v>0</v>
      </c>
      <c r="AS56" s="148">
        <v>0</v>
      </c>
      <c r="AT56" s="148">
        <v>0</v>
      </c>
      <c r="AU56" s="148">
        <v>0</v>
      </c>
      <c r="AV56" s="148">
        <v>0</v>
      </c>
      <c r="AW56" s="148">
        <v>0</v>
      </c>
      <c r="AX56" s="148">
        <v>0</v>
      </c>
      <c r="AY56" s="148">
        <v>0</v>
      </c>
    </row>
    <row r="57" spans="1:55" x14ac:dyDescent="0.25">
      <c r="A57" s="128" t="s">
        <v>139</v>
      </c>
      <c r="B57" s="148">
        <v>0</v>
      </c>
      <c r="C57" s="148">
        <v>0</v>
      </c>
      <c r="D57" s="148">
        <v>0</v>
      </c>
      <c r="E57" s="148">
        <v>0</v>
      </c>
      <c r="F57" s="148">
        <v>0</v>
      </c>
      <c r="G57" s="148">
        <v>0</v>
      </c>
      <c r="H57" s="148">
        <v>0</v>
      </c>
      <c r="I57" s="148">
        <v>0</v>
      </c>
      <c r="J57" s="148">
        <v>0</v>
      </c>
      <c r="K57" s="148">
        <v>0</v>
      </c>
      <c r="L57" s="148">
        <v>0</v>
      </c>
      <c r="M57" s="148">
        <v>0</v>
      </c>
      <c r="N57" s="148">
        <v>0</v>
      </c>
      <c r="O57" s="148">
        <v>-12500</v>
      </c>
      <c r="P57" s="148">
        <v>-12500</v>
      </c>
      <c r="Q57" s="148">
        <v>-12500</v>
      </c>
      <c r="R57" s="148">
        <v>-12500</v>
      </c>
      <c r="S57" s="148">
        <v>-12500</v>
      </c>
      <c r="T57" s="148">
        <v>-12500</v>
      </c>
      <c r="U57" s="148">
        <v>-12500</v>
      </c>
      <c r="V57" s="148">
        <v>-12500</v>
      </c>
      <c r="W57" s="148">
        <v>-12500</v>
      </c>
      <c r="X57" s="148">
        <v>-12500</v>
      </c>
      <c r="Y57" s="148">
        <v>-12500</v>
      </c>
      <c r="Z57" s="148">
        <v>-12500</v>
      </c>
      <c r="AA57" s="148">
        <v>0</v>
      </c>
      <c r="AB57" s="148">
        <v>0</v>
      </c>
      <c r="AC57" s="148">
        <v>0</v>
      </c>
      <c r="AD57" s="148">
        <v>0</v>
      </c>
      <c r="AE57" s="148">
        <v>0</v>
      </c>
      <c r="AF57" s="148">
        <v>0</v>
      </c>
      <c r="AG57" s="148">
        <v>0</v>
      </c>
      <c r="AH57" s="148">
        <v>0</v>
      </c>
      <c r="AI57" s="148">
        <v>0</v>
      </c>
      <c r="AJ57" s="148">
        <v>0</v>
      </c>
      <c r="AK57" s="148">
        <v>0</v>
      </c>
      <c r="AL57" s="148">
        <v>0</v>
      </c>
      <c r="AM57" s="148">
        <v>0</v>
      </c>
      <c r="AN57" s="148">
        <v>0</v>
      </c>
      <c r="AO57" s="148">
        <v>0</v>
      </c>
      <c r="AP57" s="148">
        <v>0</v>
      </c>
      <c r="AQ57" s="148">
        <v>0</v>
      </c>
      <c r="AR57" s="148">
        <v>0</v>
      </c>
      <c r="AS57" s="148">
        <v>0</v>
      </c>
      <c r="AT57" s="148">
        <v>0</v>
      </c>
      <c r="AU57" s="148">
        <v>0</v>
      </c>
      <c r="AV57" s="148">
        <v>0</v>
      </c>
      <c r="AW57" s="148">
        <v>0</v>
      </c>
      <c r="AX57" s="148">
        <v>0</v>
      </c>
      <c r="AY57" s="148">
        <v>0</v>
      </c>
    </row>
    <row r="58" spans="1:55" x14ac:dyDescent="0.25">
      <c r="A58" s="128" t="s">
        <v>140</v>
      </c>
      <c r="B58" s="148">
        <v>0</v>
      </c>
      <c r="C58" s="148">
        <v>0</v>
      </c>
      <c r="D58" s="148">
        <v>0</v>
      </c>
      <c r="E58" s="148">
        <v>0</v>
      </c>
      <c r="F58" s="148">
        <v>0</v>
      </c>
      <c r="G58" s="148">
        <v>0</v>
      </c>
      <c r="H58" s="148">
        <v>0</v>
      </c>
      <c r="I58" s="148">
        <v>0</v>
      </c>
      <c r="J58" s="148">
        <v>0</v>
      </c>
      <c r="K58" s="148">
        <v>0</v>
      </c>
      <c r="L58" s="148">
        <v>0</v>
      </c>
      <c r="M58" s="148">
        <v>0</v>
      </c>
      <c r="N58" s="148">
        <v>0</v>
      </c>
      <c r="O58" s="148">
        <v>0</v>
      </c>
      <c r="P58" s="148">
        <v>0</v>
      </c>
      <c r="Q58" s="148">
        <v>0</v>
      </c>
      <c r="R58" s="148">
        <v>0</v>
      </c>
      <c r="S58" s="148">
        <v>0</v>
      </c>
      <c r="T58" s="148">
        <v>0</v>
      </c>
      <c r="U58" s="148">
        <v>0</v>
      </c>
      <c r="V58" s="148">
        <v>0</v>
      </c>
      <c r="W58" s="148">
        <v>0</v>
      </c>
      <c r="X58" s="148">
        <v>0</v>
      </c>
      <c r="Y58" s="148">
        <v>0</v>
      </c>
      <c r="Z58" s="148">
        <v>0</v>
      </c>
      <c r="AA58" s="148">
        <v>-37500</v>
      </c>
      <c r="AB58" s="148">
        <v>-37500</v>
      </c>
      <c r="AC58" s="148">
        <v>-37500</v>
      </c>
      <c r="AD58" s="148">
        <v>-37500</v>
      </c>
      <c r="AE58" s="148">
        <v>-37500</v>
      </c>
      <c r="AF58" s="148">
        <v>-37500</v>
      </c>
      <c r="AG58" s="148">
        <v>-37500</v>
      </c>
      <c r="AH58" s="148">
        <v>-37500</v>
      </c>
      <c r="AI58" s="148">
        <v>-37500</v>
      </c>
      <c r="AJ58" s="148">
        <v>-37500</v>
      </c>
      <c r="AK58" s="148">
        <v>-37500</v>
      </c>
      <c r="AL58" s="148">
        <v>-37500</v>
      </c>
      <c r="AM58" s="148">
        <v>0</v>
      </c>
      <c r="AN58" s="148">
        <v>0</v>
      </c>
      <c r="AO58" s="148">
        <v>0</v>
      </c>
      <c r="AP58" s="148">
        <v>0</v>
      </c>
      <c r="AQ58" s="148">
        <v>0</v>
      </c>
      <c r="AR58" s="148">
        <v>0</v>
      </c>
      <c r="AS58" s="148">
        <v>0</v>
      </c>
      <c r="AT58" s="148">
        <v>0</v>
      </c>
      <c r="AU58" s="148">
        <v>0</v>
      </c>
      <c r="AV58" s="148">
        <v>0</v>
      </c>
      <c r="AW58" s="148">
        <v>0</v>
      </c>
      <c r="AX58" s="148">
        <v>0</v>
      </c>
      <c r="AY58" s="148">
        <v>0</v>
      </c>
    </row>
    <row r="59" spans="1:55" x14ac:dyDescent="0.25">
      <c r="A59" s="128" t="s">
        <v>85</v>
      </c>
      <c r="B59" s="148">
        <v>0</v>
      </c>
      <c r="C59" s="148">
        <v>0</v>
      </c>
      <c r="D59" s="148">
        <v>0</v>
      </c>
      <c r="E59" s="148">
        <v>0</v>
      </c>
      <c r="F59" s="148">
        <v>0</v>
      </c>
      <c r="G59" s="148">
        <v>0</v>
      </c>
      <c r="H59" s="148">
        <v>0</v>
      </c>
      <c r="I59" s="148">
        <v>0</v>
      </c>
      <c r="J59" s="148">
        <v>0</v>
      </c>
      <c r="K59" s="148">
        <v>0</v>
      </c>
      <c r="L59" s="148">
        <v>0</v>
      </c>
      <c r="M59" s="148">
        <v>0</v>
      </c>
      <c r="N59" s="148">
        <v>0</v>
      </c>
      <c r="O59" s="148">
        <v>0</v>
      </c>
      <c r="P59" s="148">
        <v>0</v>
      </c>
      <c r="Q59" s="148">
        <v>0</v>
      </c>
      <c r="R59" s="148">
        <v>0</v>
      </c>
      <c r="S59" s="148">
        <v>0</v>
      </c>
      <c r="T59" s="148">
        <v>0</v>
      </c>
      <c r="U59" s="148">
        <v>0</v>
      </c>
      <c r="V59" s="148">
        <v>0</v>
      </c>
      <c r="W59" s="148">
        <v>0</v>
      </c>
      <c r="X59" s="148">
        <v>0</v>
      </c>
      <c r="Y59" s="148">
        <v>0</v>
      </c>
      <c r="Z59" s="148">
        <v>0</v>
      </c>
      <c r="AA59" s="148">
        <v>-12500</v>
      </c>
      <c r="AB59" s="148">
        <v>-12500</v>
      </c>
      <c r="AC59" s="148">
        <v>-12500</v>
      </c>
      <c r="AD59" s="148">
        <v>-12500</v>
      </c>
      <c r="AE59" s="148">
        <v>-12500</v>
      </c>
      <c r="AF59" s="148">
        <v>-12500</v>
      </c>
      <c r="AG59" s="148">
        <v>-12500</v>
      </c>
      <c r="AH59" s="148">
        <v>-12500</v>
      </c>
      <c r="AI59" s="148">
        <v>-12500</v>
      </c>
      <c r="AJ59" s="148">
        <v>-12500</v>
      </c>
      <c r="AK59" s="148">
        <v>-12500</v>
      </c>
      <c r="AL59" s="148">
        <v>-12500</v>
      </c>
      <c r="AM59" s="148">
        <v>0</v>
      </c>
      <c r="AN59" s="148">
        <v>0</v>
      </c>
      <c r="AO59" s="148">
        <v>0</v>
      </c>
      <c r="AP59" s="148">
        <v>0</v>
      </c>
      <c r="AQ59" s="148">
        <v>0</v>
      </c>
      <c r="AR59" s="148">
        <v>0</v>
      </c>
      <c r="AS59" s="148">
        <v>0</v>
      </c>
      <c r="AT59" s="148">
        <v>0</v>
      </c>
      <c r="AU59" s="148">
        <v>0</v>
      </c>
      <c r="AV59" s="148">
        <v>0</v>
      </c>
      <c r="AW59" s="148">
        <v>0</v>
      </c>
      <c r="AX59" s="148">
        <v>0</v>
      </c>
      <c r="AY59" s="148">
        <v>0</v>
      </c>
    </row>
    <row r="60" spans="1:55" x14ac:dyDescent="0.25">
      <c r="A60" s="128" t="s">
        <v>141</v>
      </c>
      <c r="B60" s="148">
        <v>0</v>
      </c>
      <c r="C60" s="148">
        <v>0</v>
      </c>
      <c r="D60" s="148">
        <v>0</v>
      </c>
      <c r="E60" s="148">
        <v>0</v>
      </c>
      <c r="F60" s="148">
        <v>0</v>
      </c>
      <c r="G60" s="148">
        <v>0</v>
      </c>
      <c r="H60" s="148">
        <v>0</v>
      </c>
      <c r="I60" s="148">
        <v>0</v>
      </c>
      <c r="J60" s="148">
        <v>0</v>
      </c>
      <c r="K60" s="148">
        <v>0</v>
      </c>
      <c r="L60" s="148">
        <v>0</v>
      </c>
      <c r="M60" s="148">
        <v>0</v>
      </c>
      <c r="N60" s="148">
        <v>0</v>
      </c>
      <c r="O60" s="148">
        <v>0</v>
      </c>
      <c r="P60" s="148">
        <v>0</v>
      </c>
      <c r="Q60" s="148">
        <v>0</v>
      </c>
      <c r="R60" s="148">
        <v>0</v>
      </c>
      <c r="S60" s="148">
        <v>0</v>
      </c>
      <c r="T60" s="148">
        <v>0</v>
      </c>
      <c r="U60" s="148">
        <v>0</v>
      </c>
      <c r="V60" s="148">
        <v>0</v>
      </c>
      <c r="W60" s="148">
        <v>0</v>
      </c>
      <c r="X60" s="148">
        <v>0</v>
      </c>
      <c r="Y60" s="148">
        <v>0</v>
      </c>
      <c r="Z60" s="148">
        <v>0</v>
      </c>
      <c r="AA60" s="148">
        <v>0</v>
      </c>
      <c r="AB60" s="148">
        <v>0</v>
      </c>
      <c r="AC60" s="148">
        <v>0</v>
      </c>
      <c r="AD60" s="148">
        <v>0</v>
      </c>
      <c r="AE60" s="148">
        <v>0</v>
      </c>
      <c r="AF60" s="148">
        <v>0</v>
      </c>
      <c r="AG60" s="148">
        <v>0</v>
      </c>
      <c r="AH60" s="148">
        <v>0</v>
      </c>
      <c r="AI60" s="148">
        <v>0</v>
      </c>
      <c r="AJ60" s="148">
        <v>0</v>
      </c>
      <c r="AK60" s="148">
        <v>0</v>
      </c>
      <c r="AL60" s="148">
        <v>0</v>
      </c>
      <c r="AM60" s="148">
        <v>-12500</v>
      </c>
      <c r="AN60" s="148">
        <v>-12500</v>
      </c>
      <c r="AO60" s="148">
        <v>-12500</v>
      </c>
      <c r="AP60" s="148">
        <v>-12500</v>
      </c>
      <c r="AQ60" s="148">
        <v>-12500</v>
      </c>
      <c r="AR60" s="148">
        <v>-12500</v>
      </c>
      <c r="AS60" s="148">
        <v>-12500</v>
      </c>
      <c r="AT60" s="148">
        <v>-12500</v>
      </c>
      <c r="AU60" s="148">
        <v>-12500</v>
      </c>
      <c r="AV60" s="148">
        <v>-12500</v>
      </c>
      <c r="AW60" s="148">
        <v>-12500</v>
      </c>
      <c r="AX60" s="148">
        <v>-12500</v>
      </c>
      <c r="AY60" s="148">
        <v>0</v>
      </c>
    </row>
    <row r="61" spans="1:55" x14ac:dyDescent="0.25">
      <c r="A61" s="128" t="s">
        <v>86</v>
      </c>
      <c r="B61" s="148">
        <v>0</v>
      </c>
      <c r="C61" s="148">
        <v>0</v>
      </c>
      <c r="D61" s="148">
        <v>0</v>
      </c>
      <c r="E61" s="148">
        <v>0</v>
      </c>
      <c r="F61" s="148">
        <v>0</v>
      </c>
      <c r="G61" s="148">
        <v>0</v>
      </c>
      <c r="H61" s="148">
        <v>0</v>
      </c>
      <c r="I61" s="148">
        <v>0</v>
      </c>
      <c r="J61" s="148">
        <v>0</v>
      </c>
      <c r="K61" s="148">
        <v>0</v>
      </c>
      <c r="L61" s="148">
        <v>0</v>
      </c>
      <c r="M61" s="148">
        <v>0</v>
      </c>
      <c r="N61" s="148">
        <v>0</v>
      </c>
      <c r="O61" s="148">
        <v>0</v>
      </c>
      <c r="P61" s="148">
        <v>0</v>
      </c>
      <c r="Q61" s="148">
        <v>0</v>
      </c>
      <c r="R61" s="148">
        <v>0</v>
      </c>
      <c r="S61" s="148">
        <v>0</v>
      </c>
      <c r="T61" s="148">
        <v>0</v>
      </c>
      <c r="U61" s="148">
        <v>0</v>
      </c>
      <c r="V61" s="148">
        <v>0</v>
      </c>
      <c r="W61" s="148">
        <v>0</v>
      </c>
      <c r="X61" s="148">
        <v>0</v>
      </c>
      <c r="Y61" s="148">
        <v>0</v>
      </c>
      <c r="Z61" s="148">
        <v>0</v>
      </c>
      <c r="AA61" s="148">
        <v>0</v>
      </c>
      <c r="AB61" s="148">
        <v>0</v>
      </c>
      <c r="AC61" s="148">
        <v>0</v>
      </c>
      <c r="AD61" s="148">
        <v>0</v>
      </c>
      <c r="AE61" s="148">
        <v>0</v>
      </c>
      <c r="AF61" s="148">
        <v>0</v>
      </c>
      <c r="AG61" s="148">
        <v>0</v>
      </c>
      <c r="AH61" s="148">
        <v>0</v>
      </c>
      <c r="AI61" s="148">
        <v>0</v>
      </c>
      <c r="AJ61" s="148">
        <v>0</v>
      </c>
      <c r="AK61" s="148">
        <v>0</v>
      </c>
      <c r="AL61" s="148">
        <v>0</v>
      </c>
      <c r="AM61" s="148">
        <v>-20833.333333333401</v>
      </c>
      <c r="AN61" s="148">
        <v>-20833.333333333401</v>
      </c>
      <c r="AO61" s="148">
        <v>-20833.333333333401</v>
      </c>
      <c r="AP61" s="148">
        <v>-20833.333333333401</v>
      </c>
      <c r="AQ61" s="148">
        <v>-20833.333333333401</v>
      </c>
      <c r="AR61" s="148">
        <v>-20833.333333333401</v>
      </c>
      <c r="AS61" s="148">
        <v>-20833.333333333401</v>
      </c>
      <c r="AT61" s="148">
        <v>-20833.333333333401</v>
      </c>
      <c r="AU61" s="148">
        <v>-20833.333333333401</v>
      </c>
      <c r="AV61" s="148">
        <v>-20833.333333333401</v>
      </c>
      <c r="AW61" s="148">
        <v>-20833.333333333401</v>
      </c>
      <c r="AX61" s="148">
        <v>-20833.333333333401</v>
      </c>
      <c r="AY61" s="148">
        <v>0</v>
      </c>
    </row>
    <row r="62" spans="1:55" x14ac:dyDescent="0.25">
      <c r="A62" s="128" t="s">
        <v>142</v>
      </c>
      <c r="B62" s="148">
        <v>0</v>
      </c>
      <c r="C62" s="148">
        <v>0</v>
      </c>
      <c r="D62" s="148">
        <v>0</v>
      </c>
      <c r="E62" s="148">
        <v>0</v>
      </c>
      <c r="F62" s="148">
        <v>0</v>
      </c>
      <c r="G62" s="148">
        <v>0</v>
      </c>
      <c r="H62" s="148">
        <v>0</v>
      </c>
      <c r="I62" s="148">
        <v>0</v>
      </c>
      <c r="J62" s="148">
        <v>0</v>
      </c>
      <c r="K62" s="148">
        <v>0</v>
      </c>
      <c r="L62" s="148">
        <v>0</v>
      </c>
      <c r="M62" s="148">
        <v>0</v>
      </c>
      <c r="N62" s="148">
        <v>0</v>
      </c>
      <c r="O62" s="148">
        <v>0</v>
      </c>
      <c r="P62" s="148">
        <v>0</v>
      </c>
      <c r="Q62" s="148">
        <v>0</v>
      </c>
      <c r="R62" s="148">
        <v>0</v>
      </c>
      <c r="S62" s="148">
        <v>0</v>
      </c>
      <c r="T62" s="148">
        <v>0</v>
      </c>
      <c r="U62" s="148">
        <v>0</v>
      </c>
      <c r="V62" s="148">
        <v>0</v>
      </c>
      <c r="W62" s="148">
        <v>0</v>
      </c>
      <c r="X62" s="148">
        <v>0</v>
      </c>
      <c r="Y62" s="148">
        <v>0</v>
      </c>
      <c r="Z62" s="148">
        <v>0</v>
      </c>
      <c r="AA62" s="148">
        <v>0</v>
      </c>
      <c r="AB62" s="148">
        <v>0</v>
      </c>
      <c r="AC62" s="148">
        <v>0</v>
      </c>
      <c r="AD62" s="148">
        <v>0</v>
      </c>
      <c r="AE62" s="148">
        <v>0</v>
      </c>
      <c r="AF62" s="148">
        <v>0</v>
      </c>
      <c r="AG62" s="148">
        <v>0</v>
      </c>
      <c r="AH62" s="148">
        <v>0</v>
      </c>
      <c r="AI62" s="148">
        <v>0</v>
      </c>
      <c r="AJ62" s="148">
        <v>0</v>
      </c>
      <c r="AK62" s="148">
        <v>0</v>
      </c>
      <c r="AL62" s="148">
        <v>0</v>
      </c>
      <c r="AM62" s="148">
        <v>-12500</v>
      </c>
      <c r="AN62" s="148">
        <v>-12500</v>
      </c>
      <c r="AO62" s="148">
        <v>-12500</v>
      </c>
      <c r="AP62" s="148">
        <v>-12500</v>
      </c>
      <c r="AQ62" s="148">
        <v>-12500</v>
      </c>
      <c r="AR62" s="148">
        <v>-12500</v>
      </c>
      <c r="AS62" s="148">
        <v>-12500</v>
      </c>
      <c r="AT62" s="148">
        <v>-12500</v>
      </c>
      <c r="AU62" s="148">
        <v>-12500</v>
      </c>
      <c r="AV62" s="148">
        <v>-12500</v>
      </c>
      <c r="AW62" s="148">
        <v>-12500</v>
      </c>
      <c r="AX62" s="148">
        <v>-12500</v>
      </c>
      <c r="AY62" s="148">
        <v>0</v>
      </c>
    </row>
    <row r="63" spans="1:55" x14ac:dyDescent="0.25">
      <c r="A63" s="131" t="s">
        <v>57</v>
      </c>
      <c r="B63" s="132">
        <f t="shared" ref="B63:H63" si="12">SUM(B55:B62)</f>
        <v>0</v>
      </c>
      <c r="C63" s="132">
        <f t="shared" si="12"/>
        <v>0</v>
      </c>
      <c r="D63" s="132">
        <f t="shared" si="12"/>
        <v>0</v>
      </c>
      <c r="E63" s="132">
        <f t="shared" si="12"/>
        <v>0</v>
      </c>
      <c r="F63" s="132">
        <f t="shared" si="12"/>
        <v>0</v>
      </c>
      <c r="G63" s="132">
        <f t="shared" si="12"/>
        <v>0</v>
      </c>
      <c r="H63" s="132">
        <f t="shared" si="12"/>
        <v>0</v>
      </c>
      <c r="I63" s="132">
        <f t="shared" ref="I63:AM63" si="13">SUM(I55:I62)</f>
        <v>-16666.666666666701</v>
      </c>
      <c r="J63" s="132">
        <f t="shared" si="13"/>
        <v>-16666.666666666701</v>
      </c>
      <c r="K63" s="132">
        <f t="shared" si="13"/>
        <v>-16666.666666666701</v>
      </c>
      <c r="L63" s="132">
        <f t="shared" si="13"/>
        <v>-16666.666666666701</v>
      </c>
      <c r="M63" s="132">
        <f t="shared" si="13"/>
        <v>-16666.666666666701</v>
      </c>
      <c r="N63" s="132">
        <f t="shared" si="13"/>
        <v>-16666.666666666701</v>
      </c>
      <c r="O63" s="132">
        <f t="shared" si="13"/>
        <v>-41666.666666666701</v>
      </c>
      <c r="P63" s="132">
        <f t="shared" si="13"/>
        <v>-41666.666666666701</v>
      </c>
      <c r="Q63" s="132">
        <f t="shared" si="13"/>
        <v>-41666.666666666701</v>
      </c>
      <c r="R63" s="132">
        <f t="shared" si="13"/>
        <v>-41666.666666666701</v>
      </c>
      <c r="S63" s="132">
        <f t="shared" si="13"/>
        <v>-41666.666666666701</v>
      </c>
      <c r="T63" s="132">
        <f t="shared" si="13"/>
        <v>-41666.666666666701</v>
      </c>
      <c r="U63" s="132">
        <f t="shared" si="13"/>
        <v>-41666.666666666701</v>
      </c>
      <c r="V63" s="132">
        <f t="shared" si="13"/>
        <v>-41666.666666666701</v>
      </c>
      <c r="W63" s="132">
        <f t="shared" si="13"/>
        <v>-41666.666666666701</v>
      </c>
      <c r="X63" s="132">
        <f t="shared" si="13"/>
        <v>-25000</v>
      </c>
      <c r="Y63" s="132">
        <f t="shared" si="13"/>
        <v>-25000</v>
      </c>
      <c r="Z63" s="132">
        <f t="shared" si="13"/>
        <v>-25000</v>
      </c>
      <c r="AA63" s="132">
        <f t="shared" si="13"/>
        <v>-50000</v>
      </c>
      <c r="AB63" s="132">
        <f t="shared" si="13"/>
        <v>-50000</v>
      </c>
      <c r="AC63" s="132">
        <f t="shared" si="13"/>
        <v>-50000</v>
      </c>
      <c r="AD63" s="132">
        <f t="shared" si="13"/>
        <v>-50000</v>
      </c>
      <c r="AE63" s="132">
        <f t="shared" si="13"/>
        <v>-50000</v>
      </c>
      <c r="AF63" s="132">
        <f t="shared" si="13"/>
        <v>-50000</v>
      </c>
      <c r="AG63" s="132">
        <f t="shared" si="13"/>
        <v>-50000</v>
      </c>
      <c r="AH63" s="132">
        <f t="shared" si="13"/>
        <v>-50000</v>
      </c>
      <c r="AI63" s="132">
        <f t="shared" si="13"/>
        <v>-50000</v>
      </c>
      <c r="AJ63" s="132">
        <f t="shared" si="13"/>
        <v>-50000</v>
      </c>
      <c r="AK63" s="132">
        <f t="shared" si="13"/>
        <v>-50000</v>
      </c>
      <c r="AL63" s="132">
        <f t="shared" si="13"/>
        <v>-50000</v>
      </c>
      <c r="AM63" s="132">
        <f t="shared" si="13"/>
        <v>-45833.333333333401</v>
      </c>
      <c r="AN63" s="132">
        <f t="shared" ref="AN63:AY63" si="14">SUM(AN55:AN62)</f>
        <v>-45833.333333333401</v>
      </c>
      <c r="AO63" s="132">
        <f t="shared" si="14"/>
        <v>-45833.333333333401</v>
      </c>
      <c r="AP63" s="132">
        <f t="shared" si="14"/>
        <v>-45833.333333333401</v>
      </c>
      <c r="AQ63" s="132">
        <f t="shared" si="14"/>
        <v>-45833.333333333401</v>
      </c>
      <c r="AR63" s="132">
        <f t="shared" si="14"/>
        <v>-45833.333333333401</v>
      </c>
      <c r="AS63" s="132">
        <f t="shared" si="14"/>
        <v>-45833.333333333401</v>
      </c>
      <c r="AT63" s="132">
        <f t="shared" si="14"/>
        <v>-45833.333333333401</v>
      </c>
      <c r="AU63" s="132">
        <f t="shared" si="14"/>
        <v>-45833.333333333401</v>
      </c>
      <c r="AV63" s="132">
        <f t="shared" si="14"/>
        <v>-45833.333333333401</v>
      </c>
      <c r="AW63" s="132">
        <f t="shared" si="14"/>
        <v>-45833.333333333401</v>
      </c>
      <c r="AX63" s="132">
        <f t="shared" si="14"/>
        <v>-45833.333333333401</v>
      </c>
      <c r="AY63" s="132">
        <f t="shared" si="14"/>
        <v>0</v>
      </c>
      <c r="BB63" s="132">
        <f>SUM(B63:AY63)</f>
        <v>-1700000.0000000023</v>
      </c>
      <c r="BC63" s="2"/>
    </row>
    <row r="64" spans="1:55" x14ac:dyDescent="0.25">
      <c r="A64" s="134" t="s">
        <v>87</v>
      </c>
      <c r="B64" s="135">
        <f>(B63*'Individual Inputs'!$I$41/'Individual Inputs'!$H$41)</f>
        <v>0</v>
      </c>
      <c r="C64" s="135">
        <f>(C63*'Individual Inputs'!$I$41/'Individual Inputs'!$H$41)</f>
        <v>0</v>
      </c>
      <c r="D64" s="135">
        <f>(D63*'Individual Inputs'!$I$41/'Individual Inputs'!$H$41)</f>
        <v>0</v>
      </c>
      <c r="E64" s="135">
        <f>(E63*'Individual Inputs'!$I$41/'Individual Inputs'!$H$41)</f>
        <v>0</v>
      </c>
      <c r="F64" s="135">
        <f>(F63*'Individual Inputs'!$I$41/'Individual Inputs'!$H$41)</f>
        <v>0</v>
      </c>
      <c r="G64" s="135">
        <f>(G63*'Individual Inputs'!$I$41/'Individual Inputs'!$H$41)</f>
        <v>0</v>
      </c>
      <c r="H64" s="135">
        <f>(H63*'Individual Inputs'!$I$41/'Individual Inputs'!$H$41)</f>
        <v>0</v>
      </c>
      <c r="I64" s="135">
        <f>(I63*'Individual Inputs'!$I$41/'Individual Inputs'!$H$41)</f>
        <v>-16666.666666666701</v>
      </c>
      <c r="J64" s="135">
        <f>(J63*'Individual Inputs'!$I$41/'Individual Inputs'!$H$41)</f>
        <v>-16666.666666666701</v>
      </c>
      <c r="K64" s="135">
        <f>(K63*'Individual Inputs'!$I$41/'Individual Inputs'!$H$41)</f>
        <v>-16666.666666666701</v>
      </c>
      <c r="L64" s="135">
        <f>(L63*'Individual Inputs'!$I$41/'Individual Inputs'!$H$41)</f>
        <v>-16666.666666666701</v>
      </c>
      <c r="M64" s="135">
        <f>(M63*'Individual Inputs'!$I$41/'Individual Inputs'!$H$41)</f>
        <v>-16666.666666666701</v>
      </c>
      <c r="N64" s="135">
        <f>(N63*'Individual Inputs'!$I$41/'Individual Inputs'!$H$41)</f>
        <v>-16666.666666666701</v>
      </c>
      <c r="O64" s="135">
        <f>(O63*'Individual Inputs'!$I$41/'Individual Inputs'!$H$41)</f>
        <v>-41666.666666666701</v>
      </c>
      <c r="P64" s="135">
        <f>(P63*'Individual Inputs'!$I$41/'Individual Inputs'!$H$41)</f>
        <v>-41666.666666666701</v>
      </c>
      <c r="Q64" s="135">
        <f>(Q63*'Individual Inputs'!$I$41/'Individual Inputs'!$H$41)</f>
        <v>-41666.666666666701</v>
      </c>
      <c r="R64" s="135">
        <f>(R63*'Individual Inputs'!$I$41/'Individual Inputs'!$H$41)</f>
        <v>-41666.666666666701</v>
      </c>
      <c r="S64" s="135">
        <f>(S63*'Individual Inputs'!$I$41/'Individual Inputs'!$H$41)</f>
        <v>-41666.666666666701</v>
      </c>
      <c r="T64" s="135">
        <f>(T63*'Individual Inputs'!$I$41/'Individual Inputs'!$H$41)</f>
        <v>-41666.666666666701</v>
      </c>
      <c r="U64" s="135">
        <f>(U63*'Individual Inputs'!$I$41/'Individual Inputs'!$H$41)</f>
        <v>-41666.666666666701</v>
      </c>
      <c r="V64" s="135">
        <f>(V63*'Individual Inputs'!$I$41/'Individual Inputs'!$H$41)</f>
        <v>-41666.666666666701</v>
      </c>
      <c r="W64" s="135">
        <f>(W63*'Individual Inputs'!$I$41/'Individual Inputs'!$H$41)</f>
        <v>-41666.666666666701</v>
      </c>
      <c r="X64" s="135">
        <f>(X63*'Individual Inputs'!$I$41/'Individual Inputs'!$H$41)</f>
        <v>-25000</v>
      </c>
      <c r="Y64" s="135">
        <f>(Y63*'Individual Inputs'!$I$41/'Individual Inputs'!$H$41)</f>
        <v>-25000</v>
      </c>
      <c r="Z64" s="135">
        <f>(Z63*'Individual Inputs'!$I$41/'Individual Inputs'!$H$41)</f>
        <v>-25000</v>
      </c>
      <c r="AA64" s="135">
        <f>(AA63*'Individual Inputs'!$I$41/'Individual Inputs'!$H$41)</f>
        <v>-50000</v>
      </c>
      <c r="AB64" s="135">
        <f>(AB63*'Individual Inputs'!$I$41/'Individual Inputs'!$H$41)</f>
        <v>-50000</v>
      </c>
      <c r="AC64" s="135">
        <f>(AC63*'Individual Inputs'!$I$41/'Individual Inputs'!$H$41)</f>
        <v>-50000</v>
      </c>
      <c r="AD64" s="135">
        <f>(AD63*'Individual Inputs'!$I$41/'Individual Inputs'!$H$41)</f>
        <v>-50000</v>
      </c>
      <c r="AE64" s="135">
        <f>(AE63*'Individual Inputs'!$I$41/'Individual Inputs'!$H$41)</f>
        <v>-50000</v>
      </c>
      <c r="AF64" s="135">
        <f>(AF63*'Individual Inputs'!$I$41/'Individual Inputs'!$H$41)</f>
        <v>-50000</v>
      </c>
      <c r="AG64" s="135">
        <f>(AG63*'Individual Inputs'!$I$41/'Individual Inputs'!$H$41)</f>
        <v>-50000</v>
      </c>
      <c r="AH64" s="135">
        <f>(AH63*'Individual Inputs'!$I$41/'Individual Inputs'!$H$41)</f>
        <v>-50000</v>
      </c>
      <c r="AI64" s="135">
        <f>(AI63*'Individual Inputs'!$I$41/'Individual Inputs'!$H$41)</f>
        <v>-50000</v>
      </c>
      <c r="AJ64" s="135">
        <f>(AJ63*'Individual Inputs'!$I$41/'Individual Inputs'!$H$41)</f>
        <v>-50000</v>
      </c>
      <c r="AK64" s="135">
        <f>(AK63*'Individual Inputs'!$I$41/'Individual Inputs'!$H$41)</f>
        <v>-50000</v>
      </c>
      <c r="AL64" s="135">
        <f>(AL63*'Individual Inputs'!$I$41/'Individual Inputs'!$H$41)</f>
        <v>-50000</v>
      </c>
      <c r="AM64" s="135">
        <f>(AM63*'Individual Inputs'!$I$41/'Individual Inputs'!$H$41)</f>
        <v>-45833.333333333401</v>
      </c>
      <c r="AN64" s="135">
        <f>(AN63*'Individual Inputs'!$I$41/'Individual Inputs'!$H$41)</f>
        <v>-45833.333333333401</v>
      </c>
      <c r="AO64" s="135">
        <f>(AO63*'Individual Inputs'!$I$41/'Individual Inputs'!$H$41)</f>
        <v>-45833.333333333401</v>
      </c>
      <c r="AP64" s="135">
        <f>(AP63*'Individual Inputs'!$I$41/'Individual Inputs'!$H$41)</f>
        <v>-45833.333333333401</v>
      </c>
      <c r="AQ64" s="135">
        <f>(AQ63*'Individual Inputs'!$I$41/'Individual Inputs'!$H$41)</f>
        <v>-45833.333333333401</v>
      </c>
      <c r="AR64" s="135">
        <f>(AR63*'Individual Inputs'!$I$41/'Individual Inputs'!$H$41)</f>
        <v>-45833.333333333401</v>
      </c>
      <c r="AS64" s="135">
        <f>(AS63*'Individual Inputs'!$I$41/'Individual Inputs'!$H$41)</f>
        <v>-45833.333333333401</v>
      </c>
      <c r="AT64" s="135">
        <f>(AT63*'Individual Inputs'!$I$41/'Individual Inputs'!$H$41)</f>
        <v>-45833.333333333401</v>
      </c>
      <c r="AU64" s="135">
        <f>(AU63*'Individual Inputs'!$I$41/'Individual Inputs'!$H$41)</f>
        <v>-45833.333333333401</v>
      </c>
      <c r="AV64" s="135">
        <f>(AV63*'Individual Inputs'!$I$41/'Individual Inputs'!$H$41)</f>
        <v>-45833.333333333401</v>
      </c>
      <c r="AW64" s="135">
        <f>(AW63*'Individual Inputs'!$I$41/'Individual Inputs'!$H$41)</f>
        <v>-45833.333333333401</v>
      </c>
      <c r="AX64" s="135">
        <f>(AX63*'Individual Inputs'!$I$41/'Individual Inputs'!$H$41)</f>
        <v>-45833.333333333401</v>
      </c>
      <c r="AY64" s="135">
        <f>(AY63*'Individual Inputs'!$I$41/'Individual Inputs'!$H$41)</f>
        <v>0</v>
      </c>
      <c r="BB64" s="139"/>
      <c r="BC64" s="137">
        <f>SUM(B64:AY64)</f>
        <v>-1700000.0000000023</v>
      </c>
    </row>
    <row r="65" spans="1:54" x14ac:dyDescent="0.25">
      <c r="A65" s="121"/>
      <c r="B65" s="123"/>
      <c r="C65" s="123"/>
      <c r="D65" s="123"/>
      <c r="E65" s="123"/>
      <c r="F65" s="123"/>
      <c r="G65" s="123"/>
      <c r="H65" s="123"/>
      <c r="I65" s="123"/>
      <c r="J65" s="123"/>
      <c r="K65" s="123"/>
      <c r="L65" s="123"/>
      <c r="M65" s="123"/>
      <c r="N65" s="123"/>
      <c r="O65" s="123"/>
      <c r="P65" s="123"/>
      <c r="Q65" s="123"/>
      <c r="R65" s="123"/>
      <c r="S65" s="123"/>
      <c r="T65" s="123"/>
      <c r="U65" s="123"/>
      <c r="V65" s="123"/>
      <c r="W65" s="123"/>
      <c r="X65" s="123"/>
      <c r="Y65" s="123"/>
      <c r="Z65" s="123"/>
      <c r="AA65" s="123"/>
      <c r="AB65" s="123"/>
      <c r="AC65" s="123"/>
      <c r="AD65" s="123"/>
      <c r="AE65" s="123"/>
      <c r="AF65" s="123"/>
      <c r="AG65" s="123"/>
      <c r="AH65" s="123"/>
      <c r="AI65" s="123"/>
      <c r="AJ65" s="123"/>
      <c r="AK65" s="123"/>
      <c r="AL65" s="123"/>
      <c r="AM65" s="123"/>
      <c r="AN65" s="123"/>
      <c r="AO65" s="123"/>
      <c r="AP65" s="139"/>
    </row>
    <row r="66" spans="1:54" x14ac:dyDescent="0.25">
      <c r="A66" s="121"/>
      <c r="B66" s="123"/>
      <c r="C66" s="123"/>
      <c r="D66" s="123"/>
      <c r="E66" s="123"/>
      <c r="F66" s="123"/>
      <c r="G66" s="123"/>
      <c r="H66" s="123"/>
      <c r="I66" s="123"/>
      <c r="J66" s="123"/>
      <c r="K66" s="123"/>
      <c r="L66" s="123"/>
      <c r="M66" s="123"/>
      <c r="N66" s="123"/>
      <c r="O66" s="123"/>
      <c r="P66" s="123"/>
      <c r="Q66" s="123"/>
      <c r="R66" s="123"/>
      <c r="S66" s="123"/>
      <c r="T66" s="123"/>
      <c r="U66" s="123"/>
      <c r="V66" s="123"/>
      <c r="W66" s="123"/>
      <c r="X66" s="123"/>
      <c r="Y66" s="123"/>
      <c r="Z66" s="123"/>
      <c r="AA66" s="123"/>
      <c r="AB66" s="123"/>
      <c r="AC66" s="123"/>
      <c r="AD66" s="123"/>
      <c r="AE66" s="123"/>
      <c r="AF66" s="123"/>
      <c r="AG66" s="123"/>
      <c r="AH66" s="123"/>
      <c r="AI66" s="123"/>
      <c r="AJ66" s="123"/>
      <c r="AK66" s="123"/>
      <c r="AL66" s="123"/>
      <c r="AM66" s="123"/>
      <c r="AN66" s="123"/>
      <c r="AO66" s="123"/>
    </row>
    <row r="67" spans="1:54" x14ac:dyDescent="0.25">
      <c r="A67" s="121"/>
      <c r="B67" s="123"/>
      <c r="C67" s="123"/>
      <c r="D67" s="123"/>
      <c r="E67" s="123"/>
      <c r="F67" s="123"/>
      <c r="G67" s="123"/>
      <c r="H67" s="123"/>
      <c r="I67" s="123"/>
      <c r="J67" s="123"/>
      <c r="K67" s="123"/>
      <c r="L67" s="123"/>
      <c r="M67" s="123"/>
      <c r="N67" s="123"/>
      <c r="O67" s="123"/>
      <c r="P67" s="123"/>
      <c r="Q67" s="123"/>
      <c r="R67" s="123"/>
      <c r="S67" s="123"/>
      <c r="T67" s="123"/>
      <c r="U67" s="123"/>
      <c r="V67" s="123"/>
      <c r="W67" s="123"/>
      <c r="X67" s="123"/>
      <c r="Y67" s="123"/>
      <c r="Z67" s="123"/>
      <c r="AA67" s="123"/>
      <c r="AB67" s="123"/>
      <c r="AC67" s="123"/>
      <c r="AD67" s="123"/>
      <c r="AE67" s="123"/>
      <c r="AF67" s="123"/>
      <c r="AG67" s="123"/>
      <c r="AH67" s="123"/>
      <c r="AI67" s="123"/>
      <c r="AJ67" s="123"/>
      <c r="AK67" s="123"/>
      <c r="AL67" s="123"/>
      <c r="AM67" s="123"/>
      <c r="AN67" s="123"/>
      <c r="AO67" s="123"/>
      <c r="AP67" s="139"/>
    </row>
    <row r="68" spans="1:54" x14ac:dyDescent="0.25">
      <c r="A68" s="138" t="s">
        <v>8</v>
      </c>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c r="AD68" s="120"/>
      <c r="AE68" s="120"/>
      <c r="AF68" s="120"/>
      <c r="AG68" s="120"/>
      <c r="AH68" s="120"/>
      <c r="AI68" s="120"/>
      <c r="AJ68" s="120"/>
      <c r="AK68" s="120"/>
      <c r="AL68" s="120"/>
      <c r="AM68" s="120"/>
      <c r="AN68" s="120"/>
      <c r="AO68" s="120"/>
      <c r="AP68" s="139">
        <f>SUM(B68:AO68)</f>
        <v>0</v>
      </c>
    </row>
    <row r="69" spans="1:54" x14ac:dyDescent="0.25">
      <c r="A69" s="128" t="s">
        <v>9</v>
      </c>
      <c r="B69" s="149">
        <v>0</v>
      </c>
      <c r="C69" s="149">
        <v>-9797.0577485380109</v>
      </c>
      <c r="D69" s="149">
        <v>-21442.6169590643</v>
      </c>
      <c r="E69" s="149">
        <v>-32097.907529239801</v>
      </c>
      <c r="F69" s="149">
        <v>-41762.929459064297</v>
      </c>
      <c r="G69" s="149">
        <v>-50437.682748537998</v>
      </c>
      <c r="H69" s="149">
        <v>-58122.1673976608</v>
      </c>
      <c r="I69" s="149">
        <v>-64816.383406432797</v>
      </c>
      <c r="J69" s="149">
        <v>-70520.330774853806</v>
      </c>
      <c r="K69" s="149">
        <v>-75234.009502924004</v>
      </c>
      <c r="L69" s="149">
        <v>-78957.419590643301</v>
      </c>
      <c r="M69" s="149">
        <v>-81690.5610380117</v>
      </c>
      <c r="N69" s="149">
        <v>-83433.433845029198</v>
      </c>
      <c r="O69" s="149">
        <v>-84186.038011695797</v>
      </c>
      <c r="P69" s="149">
        <v>-83948.3735380117</v>
      </c>
      <c r="Q69" s="149">
        <v>-82720.440423976601</v>
      </c>
      <c r="R69" s="149">
        <v>-80502.238669590704</v>
      </c>
      <c r="S69" s="149">
        <v>-77293.768274853704</v>
      </c>
      <c r="T69" s="149">
        <v>-73095.0292397663</v>
      </c>
      <c r="U69" s="149">
        <v>-67906.021564327399</v>
      </c>
      <c r="V69" s="149">
        <v>-61726.7452485377</v>
      </c>
      <c r="W69" s="149">
        <v>-54557.200292398004</v>
      </c>
      <c r="X69" s="149">
        <v>-46397.386695907</v>
      </c>
      <c r="Y69" s="149">
        <v>-37247.304459063598</v>
      </c>
      <c r="Z69" s="149">
        <v>-27106.953581871199</v>
      </c>
      <c r="AA69" s="149">
        <v>0</v>
      </c>
      <c r="AB69" s="149">
        <v>0</v>
      </c>
      <c r="AC69" s="149">
        <v>0</v>
      </c>
      <c r="AD69" s="149">
        <v>0</v>
      </c>
      <c r="AE69" s="149">
        <v>0</v>
      </c>
      <c r="AF69" s="149">
        <v>0</v>
      </c>
      <c r="AG69" s="149">
        <v>0</v>
      </c>
      <c r="AH69" s="149">
        <v>0</v>
      </c>
      <c r="AI69" s="149">
        <v>0</v>
      </c>
      <c r="AJ69" s="149">
        <v>0</v>
      </c>
      <c r="AK69" s="149">
        <v>0</v>
      </c>
      <c r="AL69" s="149">
        <v>0</v>
      </c>
      <c r="AM69" s="149">
        <v>0</v>
      </c>
      <c r="AN69" s="149">
        <v>0</v>
      </c>
      <c r="AO69" s="149">
        <v>0</v>
      </c>
      <c r="AP69" s="149">
        <v>0</v>
      </c>
      <c r="AQ69" s="149">
        <v>0</v>
      </c>
      <c r="AR69" s="149">
        <v>0</v>
      </c>
      <c r="AS69" s="149">
        <v>0</v>
      </c>
      <c r="AT69" s="149">
        <v>0</v>
      </c>
      <c r="AU69" s="149">
        <v>0</v>
      </c>
      <c r="AV69" s="149">
        <v>0</v>
      </c>
      <c r="AW69" s="149">
        <v>0</v>
      </c>
      <c r="AX69" s="149">
        <v>0</v>
      </c>
      <c r="AY69" s="149">
        <v>0</v>
      </c>
      <c r="BA69" s="139">
        <f t="shared" ref="BA69:BA78" si="15">SUM(B69:AY69)</f>
        <v>-1444999.9999999998</v>
      </c>
    </row>
    <row r="70" spans="1:54" x14ac:dyDescent="0.25">
      <c r="A70" s="128" t="s">
        <v>10</v>
      </c>
      <c r="B70" s="149">
        <v>0</v>
      </c>
      <c r="C70" s="149">
        <v>0</v>
      </c>
      <c r="D70" s="149">
        <v>0</v>
      </c>
      <c r="E70" s="149">
        <v>0</v>
      </c>
      <c r="F70" s="149">
        <v>0</v>
      </c>
      <c r="G70" s="149">
        <v>0</v>
      </c>
      <c r="H70" s="149">
        <v>0</v>
      </c>
      <c r="I70" s="149">
        <v>0</v>
      </c>
      <c r="J70" s="149">
        <v>0</v>
      </c>
      <c r="K70" s="149">
        <v>0</v>
      </c>
      <c r="L70" s="149">
        <v>0</v>
      </c>
      <c r="M70" s="149">
        <v>0</v>
      </c>
      <c r="N70" s="149">
        <v>0</v>
      </c>
      <c r="O70" s="149">
        <v>0</v>
      </c>
      <c r="P70" s="149">
        <v>0</v>
      </c>
      <c r="Q70" s="149">
        <v>0</v>
      </c>
      <c r="R70" s="149">
        <v>0</v>
      </c>
      <c r="S70" s="149">
        <v>0</v>
      </c>
      <c r="T70" s="149">
        <v>0</v>
      </c>
      <c r="U70" s="149">
        <v>0</v>
      </c>
      <c r="V70" s="149">
        <v>0</v>
      </c>
      <c r="W70" s="149">
        <v>0</v>
      </c>
      <c r="X70" s="149">
        <v>-9057.9710144927503</v>
      </c>
      <c r="Y70" s="149">
        <v>-18115.942028985501</v>
      </c>
      <c r="Z70" s="149">
        <v>-27173.9130434783</v>
      </c>
      <c r="AA70" s="149">
        <v>-36231.884057971001</v>
      </c>
      <c r="AB70" s="149">
        <v>-45289.855072463797</v>
      </c>
      <c r="AC70" s="149">
        <v>-54347.826086956498</v>
      </c>
      <c r="AD70" s="149">
        <v>-63405.797101449301</v>
      </c>
      <c r="AE70" s="149">
        <v>-72463.768115942003</v>
      </c>
      <c r="AF70" s="149">
        <v>-81521.739130434798</v>
      </c>
      <c r="AG70" s="149">
        <v>-90579.710144927507</v>
      </c>
      <c r="AH70" s="149">
        <v>-99637.681159420303</v>
      </c>
      <c r="AI70" s="149">
        <v>-108695.652173913</v>
      </c>
      <c r="AJ70" s="149">
        <v>-117753.623188406</v>
      </c>
      <c r="AK70" s="149">
        <v>-126811.594202899</v>
      </c>
      <c r="AL70" s="149">
        <v>-135869.56521739101</v>
      </c>
      <c r="AM70" s="149">
        <v>-144927.53623188401</v>
      </c>
      <c r="AN70" s="149">
        <v>-153985.507246377</v>
      </c>
      <c r="AO70" s="149">
        <v>-163043.47826087</v>
      </c>
      <c r="AP70" s="149">
        <v>-172101.44927536201</v>
      </c>
      <c r="AQ70" s="149">
        <v>-181159.42028985501</v>
      </c>
      <c r="AR70" s="149">
        <v>-190217.39130434801</v>
      </c>
      <c r="AS70" s="149">
        <v>-199275.36231884101</v>
      </c>
      <c r="AT70" s="149">
        <v>-208333.33333333299</v>
      </c>
      <c r="AU70" s="149">
        <v>0</v>
      </c>
      <c r="AV70" s="149">
        <v>0</v>
      </c>
      <c r="AW70" s="149">
        <v>0</v>
      </c>
      <c r="AX70" s="149">
        <v>0</v>
      </c>
      <c r="AY70" s="149">
        <v>0</v>
      </c>
      <c r="BA70" s="139">
        <f t="shared" si="15"/>
        <v>-2500000.0000000009</v>
      </c>
    </row>
    <row r="71" spans="1:54" x14ac:dyDescent="0.25">
      <c r="A71" s="128" t="s">
        <v>11</v>
      </c>
      <c r="B71" s="149">
        <v>0</v>
      </c>
      <c r="C71" s="149">
        <v>-250000</v>
      </c>
      <c r="D71" s="149">
        <v>-115166.66666666701</v>
      </c>
      <c r="E71" s="149">
        <v>-115166.66666666701</v>
      </c>
      <c r="F71" s="149">
        <v>-115166.66666666701</v>
      </c>
      <c r="G71" s="149">
        <v>-115166.66666666701</v>
      </c>
      <c r="H71" s="149">
        <v>-115166.66666666701</v>
      </c>
      <c r="I71" s="149">
        <v>-115166.66666666701</v>
      </c>
      <c r="J71" s="149">
        <v>-115166.66666666701</v>
      </c>
      <c r="K71" s="149">
        <v>-115166.66666666701</v>
      </c>
      <c r="L71" s="149">
        <v>-115166.66666666701</v>
      </c>
      <c r="M71" s="149">
        <v>-115166.66666666701</v>
      </c>
      <c r="N71" s="149">
        <v>-115166.66666666701</v>
      </c>
      <c r="O71" s="149">
        <v>-115166.66666666701</v>
      </c>
      <c r="P71" s="149">
        <v>0</v>
      </c>
      <c r="Q71" s="149">
        <v>0</v>
      </c>
      <c r="R71" s="149">
        <v>0</v>
      </c>
      <c r="S71" s="149">
        <v>0</v>
      </c>
      <c r="T71" s="149">
        <v>0</v>
      </c>
      <c r="U71" s="149">
        <v>0</v>
      </c>
      <c r="V71" s="149">
        <v>0</v>
      </c>
      <c r="W71" s="149">
        <v>0</v>
      </c>
      <c r="X71" s="149">
        <v>0</v>
      </c>
      <c r="Y71" s="149">
        <v>0</v>
      </c>
      <c r="Z71" s="149">
        <v>0</v>
      </c>
      <c r="AA71" s="149">
        <v>0</v>
      </c>
      <c r="AB71" s="149">
        <v>0</v>
      </c>
      <c r="AC71" s="149">
        <v>0</v>
      </c>
      <c r="AD71" s="149">
        <v>0</v>
      </c>
      <c r="AE71" s="149">
        <v>0</v>
      </c>
      <c r="AF71" s="149">
        <v>0</v>
      </c>
      <c r="AG71" s="149">
        <v>0</v>
      </c>
      <c r="AH71" s="149">
        <v>0</v>
      </c>
      <c r="AI71" s="149">
        <v>-3600000</v>
      </c>
      <c r="AJ71" s="149">
        <v>0</v>
      </c>
      <c r="AK71" s="149">
        <v>0</v>
      </c>
      <c r="AL71" s="149">
        <v>0</v>
      </c>
      <c r="AM71" s="149">
        <v>0</v>
      </c>
      <c r="AN71" s="149">
        <v>0</v>
      </c>
      <c r="AO71" s="149">
        <v>0</v>
      </c>
      <c r="AP71" s="149">
        <v>0</v>
      </c>
      <c r="AQ71" s="149">
        <v>0</v>
      </c>
      <c r="AR71" s="149">
        <v>0</v>
      </c>
      <c r="AS71" s="149">
        <v>0</v>
      </c>
      <c r="AT71" s="149">
        <v>0</v>
      </c>
      <c r="AU71" s="149">
        <v>0</v>
      </c>
      <c r="AV71" s="149">
        <v>0</v>
      </c>
      <c r="AW71" s="149">
        <v>0</v>
      </c>
      <c r="AX71" s="149">
        <v>0</v>
      </c>
      <c r="AY71" s="149">
        <v>0</v>
      </c>
      <c r="BA71" s="139">
        <f t="shared" si="15"/>
        <v>-5232000.0000000037</v>
      </c>
    </row>
    <row r="72" spans="1:54" x14ac:dyDescent="0.25">
      <c r="A72" s="128" t="s">
        <v>12</v>
      </c>
      <c r="B72" s="149">
        <v>0</v>
      </c>
      <c r="C72" s="149">
        <v>-357982.45614035102</v>
      </c>
      <c r="D72" s="149">
        <v>-783508.77192982496</v>
      </c>
      <c r="E72" s="149">
        <v>-1172850.8771929799</v>
      </c>
      <c r="F72" s="149">
        <v>-1526008.7719298201</v>
      </c>
      <c r="G72" s="149">
        <v>-1842982.4561403501</v>
      </c>
      <c r="H72" s="149">
        <v>-2123771.9298245599</v>
      </c>
      <c r="I72" s="149">
        <v>-2368377.1929824599</v>
      </c>
      <c r="J72" s="149">
        <v>-2576798.2456140299</v>
      </c>
      <c r="K72" s="149">
        <v>-2749035.0877192998</v>
      </c>
      <c r="L72" s="149">
        <v>-2885087.71929825</v>
      </c>
      <c r="M72" s="149">
        <v>-2984956.1403508801</v>
      </c>
      <c r="N72" s="149">
        <v>-3048640.35087719</v>
      </c>
      <c r="O72" s="149">
        <v>-3076140.35087719</v>
      </c>
      <c r="P72" s="149">
        <v>-3067456.1403508699</v>
      </c>
      <c r="Q72" s="149">
        <v>-3022587.71929825</v>
      </c>
      <c r="R72" s="149">
        <v>-2941535.0877192901</v>
      </c>
      <c r="S72" s="149">
        <v>-2824298.2456140402</v>
      </c>
      <c r="T72" s="149">
        <v>-2670877.1929824599</v>
      </c>
      <c r="U72" s="149">
        <v>-2481271.9298245502</v>
      </c>
      <c r="V72" s="149">
        <v>-2255482.4561403501</v>
      </c>
      <c r="W72" s="149">
        <v>-1993508.7719298301</v>
      </c>
      <c r="X72" s="149">
        <v>-1695350.8771929999</v>
      </c>
      <c r="Y72" s="149">
        <v>-1361008.7719298</v>
      </c>
      <c r="Z72" s="149">
        <v>-990482.45614034706</v>
      </c>
      <c r="AA72" s="149">
        <v>0</v>
      </c>
      <c r="AB72" s="149">
        <v>0</v>
      </c>
      <c r="AC72" s="149">
        <v>0</v>
      </c>
      <c r="AD72" s="149">
        <v>0</v>
      </c>
      <c r="AE72" s="149">
        <v>0</v>
      </c>
      <c r="AF72" s="149">
        <v>0</v>
      </c>
      <c r="AG72" s="149">
        <v>0</v>
      </c>
      <c r="AH72" s="149">
        <v>0</v>
      </c>
      <c r="AI72" s="149">
        <v>0</v>
      </c>
      <c r="AJ72" s="149">
        <v>0</v>
      </c>
      <c r="AK72" s="149">
        <v>0</v>
      </c>
      <c r="AL72" s="149">
        <v>0</v>
      </c>
      <c r="AM72" s="149">
        <v>0</v>
      </c>
      <c r="AN72" s="149">
        <v>0</v>
      </c>
      <c r="AO72" s="149">
        <v>0</v>
      </c>
      <c r="AP72" s="149">
        <v>0</v>
      </c>
      <c r="AQ72" s="149">
        <v>0</v>
      </c>
      <c r="AR72" s="149">
        <v>0</v>
      </c>
      <c r="AS72" s="149">
        <v>0</v>
      </c>
      <c r="AT72" s="149">
        <v>0</v>
      </c>
      <c r="AU72" s="149">
        <v>0</v>
      </c>
      <c r="AV72" s="149">
        <v>0</v>
      </c>
      <c r="AW72" s="149">
        <v>0</v>
      </c>
      <c r="AX72" s="149">
        <v>0</v>
      </c>
      <c r="AY72" s="149">
        <v>0</v>
      </c>
      <c r="BA72" s="139">
        <f t="shared" si="15"/>
        <v>-52799999.999999963</v>
      </c>
    </row>
    <row r="73" spans="1:54" x14ac:dyDescent="0.25">
      <c r="A73" s="128" t="s">
        <v>13</v>
      </c>
      <c r="B73" s="149">
        <v>0</v>
      </c>
      <c r="C73" s="149">
        <v>-193169.83514254401</v>
      </c>
      <c r="D73" s="149">
        <v>-422786.808991228</v>
      </c>
      <c r="E73" s="149">
        <v>-632878.52996162302</v>
      </c>
      <c r="F73" s="149">
        <v>-823444.99805372802</v>
      </c>
      <c r="G73" s="149">
        <v>-994486.21326754405</v>
      </c>
      <c r="H73" s="149">
        <v>-1146002.1756030701</v>
      </c>
      <c r="I73" s="149">
        <v>-1277992.8850603099</v>
      </c>
      <c r="J73" s="149">
        <v>-1390458.3416392501</v>
      </c>
      <c r="K73" s="149">
        <v>-1483398.5453399101</v>
      </c>
      <c r="L73" s="149">
        <v>-1556813.49616228</v>
      </c>
      <c r="M73" s="149">
        <v>-1610703.19410636</v>
      </c>
      <c r="N73" s="149">
        <v>-1645067.6391721501</v>
      </c>
      <c r="O73" s="149">
        <v>-1659906.83135965</v>
      </c>
      <c r="P73" s="149">
        <v>-1655220.7706688601</v>
      </c>
      <c r="Q73" s="149">
        <v>-1631009.45709978</v>
      </c>
      <c r="R73" s="149">
        <v>-1587272.89065241</v>
      </c>
      <c r="S73" s="149">
        <v>-1524011.0713267501</v>
      </c>
      <c r="T73" s="149">
        <v>-1441223.9991228101</v>
      </c>
      <c r="U73" s="149">
        <v>-1338911.6740405699</v>
      </c>
      <c r="V73" s="149">
        <v>-1217074.0960800401</v>
      </c>
      <c r="W73" s="149">
        <v>-1075711.2652412299</v>
      </c>
      <c r="X73" s="149">
        <v>-914823.18152413098</v>
      </c>
      <c r="Y73" s="149">
        <v>-734409.84492871899</v>
      </c>
      <c r="Z73" s="149">
        <v>-534471.25545503898</v>
      </c>
      <c r="AA73" s="149">
        <v>0</v>
      </c>
      <c r="AB73" s="149">
        <v>0</v>
      </c>
      <c r="AC73" s="149">
        <v>0</v>
      </c>
      <c r="AD73" s="149">
        <v>0</v>
      </c>
      <c r="AE73" s="149">
        <v>0</v>
      </c>
      <c r="AF73" s="149">
        <v>0</v>
      </c>
      <c r="AG73" s="149">
        <v>0</v>
      </c>
      <c r="AH73" s="149">
        <v>0</v>
      </c>
      <c r="AI73" s="149">
        <v>0</v>
      </c>
      <c r="AJ73" s="149">
        <v>0</v>
      </c>
      <c r="AK73" s="149">
        <v>0</v>
      </c>
      <c r="AL73" s="149">
        <v>0</v>
      </c>
      <c r="AM73" s="149">
        <v>0</v>
      </c>
      <c r="AN73" s="149">
        <v>0</v>
      </c>
      <c r="AO73" s="149">
        <v>0</v>
      </c>
      <c r="AP73" s="149">
        <v>0</v>
      </c>
      <c r="AQ73" s="149">
        <v>0</v>
      </c>
      <c r="AR73" s="149">
        <v>0</v>
      </c>
      <c r="AS73" s="149">
        <v>0</v>
      </c>
      <c r="AT73" s="149">
        <v>0</v>
      </c>
      <c r="AU73" s="149">
        <v>0</v>
      </c>
      <c r="AV73" s="149">
        <v>0</v>
      </c>
      <c r="AW73" s="149">
        <v>0</v>
      </c>
      <c r="AX73" s="149">
        <v>0</v>
      </c>
      <c r="AY73" s="149">
        <v>0</v>
      </c>
      <c r="BA73" s="139">
        <f t="shared" si="15"/>
        <v>-28491248.999999989</v>
      </c>
    </row>
    <row r="74" spans="1:54" x14ac:dyDescent="0.25">
      <c r="A74" s="128" t="s">
        <v>14</v>
      </c>
      <c r="B74" s="149">
        <v>0</v>
      </c>
      <c r="C74" s="149">
        <v>-33798.154239766103</v>
      </c>
      <c r="D74" s="149">
        <v>-73973.318713450295</v>
      </c>
      <c r="E74" s="149">
        <v>-110732.22770467799</v>
      </c>
      <c r="F74" s="149">
        <v>-144074.88121344999</v>
      </c>
      <c r="G74" s="149">
        <v>-174001.27923976601</v>
      </c>
      <c r="H74" s="149">
        <v>-200511.42178362599</v>
      </c>
      <c r="I74" s="149">
        <v>-223605.30884502901</v>
      </c>
      <c r="J74" s="149">
        <v>-243282.94042397701</v>
      </c>
      <c r="K74" s="149">
        <v>-259544.31652046801</v>
      </c>
      <c r="L74" s="149">
        <v>-272389.43713450298</v>
      </c>
      <c r="M74" s="149">
        <v>-281818.30226608203</v>
      </c>
      <c r="N74" s="149">
        <v>-287830.91191520402</v>
      </c>
      <c r="O74" s="149">
        <v>-290427.266081871</v>
      </c>
      <c r="P74" s="149">
        <v>-289607.36476608098</v>
      </c>
      <c r="Q74" s="149">
        <v>-285371.207967836</v>
      </c>
      <c r="R74" s="149">
        <v>-277718.79568713403</v>
      </c>
      <c r="S74" s="149">
        <v>-266650.12792397698</v>
      </c>
      <c r="T74" s="149">
        <v>-252165.20467836299</v>
      </c>
      <c r="U74" s="149">
        <v>-234264.02595029201</v>
      </c>
      <c r="V74" s="149">
        <v>-212946.59173976601</v>
      </c>
      <c r="W74" s="149">
        <v>-188212.902046784</v>
      </c>
      <c r="X74" s="149">
        <v>-160062.95687134701</v>
      </c>
      <c r="Y74" s="149">
        <v>-128496.756213449</v>
      </c>
      <c r="Z74" s="149">
        <v>-93514.300073098406</v>
      </c>
      <c r="AA74" s="149">
        <v>0</v>
      </c>
      <c r="AB74" s="149">
        <v>0</v>
      </c>
      <c r="AC74" s="149">
        <v>0</v>
      </c>
      <c r="AD74" s="149">
        <v>0</v>
      </c>
      <c r="AE74" s="149">
        <v>0</v>
      </c>
      <c r="AF74" s="149">
        <v>0</v>
      </c>
      <c r="AG74" s="149">
        <v>0</v>
      </c>
      <c r="AH74" s="149">
        <v>0</v>
      </c>
      <c r="AI74" s="149">
        <v>0</v>
      </c>
      <c r="AJ74" s="149">
        <v>0</v>
      </c>
      <c r="AK74" s="149">
        <v>0</v>
      </c>
      <c r="AL74" s="149">
        <v>0</v>
      </c>
      <c r="AM74" s="149">
        <v>0</v>
      </c>
      <c r="AN74" s="149">
        <v>0</v>
      </c>
      <c r="AO74" s="149">
        <v>0</v>
      </c>
      <c r="AP74" s="149">
        <v>0</v>
      </c>
      <c r="AQ74" s="149">
        <v>0</v>
      </c>
      <c r="AR74" s="149">
        <v>0</v>
      </c>
      <c r="AS74" s="149">
        <v>0</v>
      </c>
      <c r="AT74" s="149">
        <v>0</v>
      </c>
      <c r="AU74" s="149">
        <v>0</v>
      </c>
      <c r="AV74" s="149">
        <v>0</v>
      </c>
      <c r="AW74" s="149">
        <v>0</v>
      </c>
      <c r="AX74" s="149">
        <v>0</v>
      </c>
      <c r="AY74" s="149">
        <v>0</v>
      </c>
      <c r="BA74" s="139">
        <f t="shared" si="15"/>
        <v>-4984999.9999999972</v>
      </c>
    </row>
    <row r="75" spans="1:54" x14ac:dyDescent="0.25">
      <c r="A75" s="128" t="s">
        <v>15</v>
      </c>
      <c r="B75" s="149">
        <v>0</v>
      </c>
      <c r="C75" s="149">
        <v>-35662.6461988304</v>
      </c>
      <c r="D75" s="149">
        <v>-78054.093567251504</v>
      </c>
      <c r="E75" s="149">
        <v>-116840.826023392</v>
      </c>
      <c r="F75" s="149">
        <v>-152022.84356725201</v>
      </c>
      <c r="G75" s="149">
        <v>-183600.14619883001</v>
      </c>
      <c r="H75" s="149">
        <v>-211572.733918129</v>
      </c>
      <c r="I75" s="149">
        <v>-235940.606725146</v>
      </c>
      <c r="J75" s="149">
        <v>-256703.764619883</v>
      </c>
      <c r="K75" s="149">
        <v>-273862.20760233898</v>
      </c>
      <c r="L75" s="149">
        <v>-287415.93567251501</v>
      </c>
      <c r="M75" s="149">
        <v>-297364.94883040898</v>
      </c>
      <c r="N75" s="149">
        <v>-303709.24707602302</v>
      </c>
      <c r="O75" s="149">
        <v>-306448.83040935697</v>
      </c>
      <c r="P75" s="149">
        <v>-305583.69883040898</v>
      </c>
      <c r="Q75" s="149">
        <v>-301113.85233918199</v>
      </c>
      <c r="R75" s="149">
        <v>-293039.290935672</v>
      </c>
      <c r="S75" s="149">
        <v>-281360.01461988298</v>
      </c>
      <c r="T75" s="149">
        <v>-266076.02339181298</v>
      </c>
      <c r="U75" s="149">
        <v>-247187.31725146199</v>
      </c>
      <c r="V75" s="149">
        <v>-224693.89619883001</v>
      </c>
      <c r="W75" s="149">
        <v>-198595.76023391899</v>
      </c>
      <c r="X75" s="149">
        <v>-168892.90935672601</v>
      </c>
      <c r="Y75" s="149">
        <v>-135585.34356724899</v>
      </c>
      <c r="Z75" s="149">
        <v>-98673.062865496599</v>
      </c>
      <c r="AA75" s="149">
        <v>0</v>
      </c>
      <c r="AB75" s="149">
        <v>0</v>
      </c>
      <c r="AC75" s="149">
        <v>0</v>
      </c>
      <c r="AD75" s="149">
        <v>0</v>
      </c>
      <c r="AE75" s="149">
        <v>0</v>
      </c>
      <c r="AF75" s="149">
        <v>0</v>
      </c>
      <c r="AG75" s="149">
        <v>0</v>
      </c>
      <c r="AH75" s="149">
        <v>0</v>
      </c>
      <c r="AI75" s="149">
        <v>0</v>
      </c>
      <c r="AJ75" s="149">
        <v>0</v>
      </c>
      <c r="AK75" s="149">
        <v>0</v>
      </c>
      <c r="AL75" s="149">
        <v>0</v>
      </c>
      <c r="AM75" s="149">
        <v>0</v>
      </c>
      <c r="AN75" s="149">
        <v>0</v>
      </c>
      <c r="AO75" s="149">
        <v>0</v>
      </c>
      <c r="AP75" s="149">
        <v>0</v>
      </c>
      <c r="AQ75" s="149">
        <v>0</v>
      </c>
      <c r="AR75" s="149">
        <v>0</v>
      </c>
      <c r="AS75" s="149">
        <v>0</v>
      </c>
      <c r="AT75" s="149">
        <v>0</v>
      </c>
      <c r="AU75" s="149">
        <v>0</v>
      </c>
      <c r="AV75" s="149">
        <v>0</v>
      </c>
      <c r="AW75" s="149">
        <v>0</v>
      </c>
      <c r="AX75" s="149">
        <v>0</v>
      </c>
      <c r="AY75" s="149">
        <v>0</v>
      </c>
      <c r="BA75" s="139">
        <f t="shared" si="15"/>
        <v>-5259999.9999999991</v>
      </c>
    </row>
    <row r="76" spans="1:54" x14ac:dyDescent="0.25">
      <c r="A76" s="128" t="s">
        <v>16</v>
      </c>
      <c r="B76" s="149">
        <v>0</v>
      </c>
      <c r="C76" s="149">
        <v>-31601.443713450299</v>
      </c>
      <c r="D76" s="149">
        <v>-69165.423976608203</v>
      </c>
      <c r="E76" s="149">
        <v>-103535.188230994</v>
      </c>
      <c r="F76" s="149">
        <v>-134710.736476608</v>
      </c>
      <c r="G76" s="149">
        <v>-162692.06871344999</v>
      </c>
      <c r="H76" s="149">
        <v>-187479.18494152001</v>
      </c>
      <c r="I76" s="149">
        <v>-209072.085160819</v>
      </c>
      <c r="J76" s="149">
        <v>-227470.769371345</v>
      </c>
      <c r="K76" s="149">
        <v>-242675.23757309999</v>
      </c>
      <c r="L76" s="149">
        <v>-254685.489766082</v>
      </c>
      <c r="M76" s="149">
        <v>-263501.525950293</v>
      </c>
      <c r="N76" s="149">
        <v>-269123.34612573101</v>
      </c>
      <c r="O76" s="149">
        <v>-271550.95029239799</v>
      </c>
      <c r="P76" s="149">
        <v>-270784.33845029201</v>
      </c>
      <c r="Q76" s="149">
        <v>-266823.51059941598</v>
      </c>
      <c r="R76" s="149">
        <v>-259668.46673976601</v>
      </c>
      <c r="S76" s="149">
        <v>-249319.206871345</v>
      </c>
      <c r="T76" s="149">
        <v>-235775.73099415199</v>
      </c>
      <c r="U76" s="149">
        <v>-219038.03910818699</v>
      </c>
      <c r="V76" s="149">
        <v>-199106.13121344999</v>
      </c>
      <c r="W76" s="149">
        <v>-175980.00730994201</v>
      </c>
      <c r="X76" s="149">
        <v>-149659.66739766201</v>
      </c>
      <c r="Y76" s="149">
        <v>-120145.11147660699</v>
      </c>
      <c r="Z76" s="149">
        <v>-87436.339546782896</v>
      </c>
      <c r="AA76" s="149">
        <v>0</v>
      </c>
      <c r="AB76" s="149">
        <v>0</v>
      </c>
      <c r="AC76" s="149">
        <v>0</v>
      </c>
      <c r="AD76" s="149">
        <v>0</v>
      </c>
      <c r="AE76" s="149">
        <v>0</v>
      </c>
      <c r="AF76" s="149">
        <v>0</v>
      </c>
      <c r="AG76" s="149">
        <v>0</v>
      </c>
      <c r="AH76" s="149">
        <v>0</v>
      </c>
      <c r="AI76" s="149">
        <v>0</v>
      </c>
      <c r="AJ76" s="149">
        <v>0</v>
      </c>
      <c r="AK76" s="149">
        <v>0</v>
      </c>
      <c r="AL76" s="149">
        <v>0</v>
      </c>
      <c r="AM76" s="149">
        <v>0</v>
      </c>
      <c r="AN76" s="149">
        <v>0</v>
      </c>
      <c r="AO76" s="149">
        <v>0</v>
      </c>
      <c r="AP76" s="149">
        <v>0</v>
      </c>
      <c r="AQ76" s="149">
        <v>0</v>
      </c>
      <c r="AR76" s="149">
        <v>0</v>
      </c>
      <c r="AS76" s="149">
        <v>0</v>
      </c>
      <c r="AT76" s="149">
        <v>0</v>
      </c>
      <c r="AU76" s="149">
        <v>0</v>
      </c>
      <c r="AV76" s="149">
        <v>0</v>
      </c>
      <c r="AW76" s="149">
        <v>0</v>
      </c>
      <c r="AX76" s="149">
        <v>0</v>
      </c>
      <c r="AY76" s="149">
        <v>0</v>
      </c>
      <c r="BA76" s="139">
        <f t="shared" si="15"/>
        <v>-4661000</v>
      </c>
    </row>
    <row r="77" spans="1:54" x14ac:dyDescent="0.25">
      <c r="A77" s="128" t="s">
        <v>17</v>
      </c>
      <c r="B77" s="149">
        <v>0</v>
      </c>
      <c r="C77" s="149">
        <v>-783235</v>
      </c>
      <c r="D77" s="149">
        <v>0</v>
      </c>
      <c r="E77" s="149">
        <v>0</v>
      </c>
      <c r="F77" s="149">
        <v>0</v>
      </c>
      <c r="G77" s="149">
        <v>0</v>
      </c>
      <c r="H77" s="149">
        <v>0</v>
      </c>
      <c r="I77" s="149">
        <v>0</v>
      </c>
      <c r="J77" s="149">
        <v>0</v>
      </c>
      <c r="K77" s="149">
        <v>0</v>
      </c>
      <c r="L77" s="149">
        <v>0</v>
      </c>
      <c r="M77" s="149">
        <v>0</v>
      </c>
      <c r="N77" s="149">
        <v>0</v>
      </c>
      <c r="O77" s="149">
        <v>0</v>
      </c>
      <c r="P77" s="149">
        <v>0</v>
      </c>
      <c r="Q77" s="149">
        <v>0</v>
      </c>
      <c r="R77" s="149">
        <v>0</v>
      </c>
      <c r="S77" s="149">
        <v>0</v>
      </c>
      <c r="T77" s="149">
        <v>0</v>
      </c>
      <c r="U77" s="149">
        <v>0</v>
      </c>
      <c r="V77" s="149">
        <v>0</v>
      </c>
      <c r="W77" s="149">
        <v>0</v>
      </c>
      <c r="X77" s="149">
        <v>0</v>
      </c>
      <c r="Y77" s="149">
        <v>0</v>
      </c>
      <c r="Z77" s="149">
        <v>0</v>
      </c>
      <c r="AA77" s="149">
        <v>0</v>
      </c>
      <c r="AB77" s="149">
        <v>0</v>
      </c>
      <c r="AC77" s="149">
        <v>0</v>
      </c>
      <c r="AD77" s="149">
        <v>0</v>
      </c>
      <c r="AE77" s="149">
        <v>0</v>
      </c>
      <c r="AF77" s="149">
        <v>0</v>
      </c>
      <c r="AG77" s="149">
        <v>0</v>
      </c>
      <c r="AH77" s="149">
        <v>0</v>
      </c>
      <c r="AI77" s="149">
        <v>0</v>
      </c>
      <c r="AJ77" s="149">
        <v>0</v>
      </c>
      <c r="AK77" s="149">
        <v>0</v>
      </c>
      <c r="AL77" s="149">
        <v>0</v>
      </c>
      <c r="AM77" s="149">
        <v>0</v>
      </c>
      <c r="AN77" s="149">
        <v>0</v>
      </c>
      <c r="AO77" s="149">
        <v>0</v>
      </c>
      <c r="AP77" s="149">
        <v>0</v>
      </c>
      <c r="AQ77" s="149">
        <v>0</v>
      </c>
      <c r="AR77" s="149">
        <v>0</v>
      </c>
      <c r="AS77" s="149">
        <v>0</v>
      </c>
      <c r="AT77" s="149">
        <v>0</v>
      </c>
      <c r="AU77" s="149">
        <v>0</v>
      </c>
      <c r="AV77" s="149">
        <v>0</v>
      </c>
      <c r="AW77" s="149">
        <v>0</v>
      </c>
      <c r="AX77" s="149">
        <v>0</v>
      </c>
      <c r="AY77" s="149">
        <v>0</v>
      </c>
      <c r="BA77" s="139">
        <f t="shared" si="15"/>
        <v>-783235</v>
      </c>
    </row>
    <row r="78" spans="1:54" x14ac:dyDescent="0.25">
      <c r="A78" s="128" t="s">
        <v>18</v>
      </c>
      <c r="B78" s="149">
        <v>0</v>
      </c>
      <c r="C78" s="149">
        <v>-72262.329659173716</v>
      </c>
      <c r="D78" s="149">
        <v>-72899.450257595832</v>
      </c>
      <c r="E78" s="149">
        <v>-109352.57493359488</v>
      </c>
      <c r="F78" s="149">
        <v>-142459.95368717037</v>
      </c>
      <c r="G78" s="149">
        <v>-172221.58651832282</v>
      </c>
      <c r="H78" s="149">
        <v>-198637.47342705171</v>
      </c>
      <c r="I78" s="149">
        <v>-221707.6144133576</v>
      </c>
      <c r="J78" s="149">
        <v>-241432.00947723989</v>
      </c>
      <c r="K78" s="149">
        <v>-257810.65861869918</v>
      </c>
      <c r="L78" s="149">
        <v>-270843.56183773489</v>
      </c>
      <c r="M78" s="149">
        <v>-280530.7191343481</v>
      </c>
      <c r="N78" s="149">
        <v>-286872.13050853723</v>
      </c>
      <c r="O78" s="149">
        <v>-289867.79596030386</v>
      </c>
      <c r="P78" s="149">
        <v>-289517.71548964636</v>
      </c>
      <c r="Q78" s="149">
        <v>-285821.88909656694</v>
      </c>
      <c r="R78" s="149">
        <v>-278780.31678106287</v>
      </c>
      <c r="S78" s="149">
        <v>-268392.99854313687</v>
      </c>
      <c r="T78" s="149">
        <v>-254659.93438278724</v>
      </c>
      <c r="U78" s="149">
        <v>-237581.12430001303</v>
      </c>
      <c r="V78" s="149">
        <v>-217156.56829481688</v>
      </c>
      <c r="W78" s="149">
        <v>-193386.2663671982</v>
      </c>
      <c r="X78" s="149">
        <v>-166270.21851715649</v>
      </c>
      <c r="Y78" s="149">
        <v>-135808.42474468646</v>
      </c>
      <c r="Z78" s="149">
        <v>-363600.88504979847</v>
      </c>
      <c r="AA78" s="149">
        <v>0</v>
      </c>
      <c r="AB78" s="149">
        <v>0</v>
      </c>
      <c r="AC78" s="149">
        <v>0</v>
      </c>
      <c r="AD78" s="149">
        <v>0</v>
      </c>
      <c r="AE78" s="149">
        <v>0</v>
      </c>
      <c r="AF78" s="149">
        <v>0</v>
      </c>
      <c r="AG78" s="149">
        <v>0</v>
      </c>
      <c r="AH78" s="149">
        <v>0</v>
      </c>
      <c r="AI78" s="149">
        <v>0</v>
      </c>
      <c r="AJ78" s="149">
        <v>0</v>
      </c>
      <c r="AK78" s="149">
        <v>0</v>
      </c>
      <c r="AL78" s="149">
        <v>0</v>
      </c>
      <c r="AM78" s="149">
        <v>0</v>
      </c>
      <c r="AN78" s="149">
        <v>0</v>
      </c>
      <c r="AO78" s="149">
        <v>0</v>
      </c>
      <c r="AP78" s="149">
        <v>0</v>
      </c>
      <c r="AQ78" s="149">
        <v>0</v>
      </c>
      <c r="AR78" s="149">
        <v>0</v>
      </c>
      <c r="AS78" s="149">
        <v>0</v>
      </c>
      <c r="AT78" s="149">
        <v>0</v>
      </c>
      <c r="AU78" s="149">
        <v>0</v>
      </c>
      <c r="AV78" s="149">
        <v>0</v>
      </c>
      <c r="AW78" s="149">
        <v>0</v>
      </c>
      <c r="AX78" s="149">
        <v>0</v>
      </c>
      <c r="AY78" s="149">
        <v>0</v>
      </c>
      <c r="BA78" s="139">
        <f t="shared" si="15"/>
        <v>-5307874.1999999993</v>
      </c>
    </row>
    <row r="79" spans="1:54" x14ac:dyDescent="0.25">
      <c r="A79" s="131" t="s">
        <v>58</v>
      </c>
      <c r="B79" s="132">
        <f t="shared" ref="B79:AG79" si="16">SUM(B69:B78)</f>
        <v>0</v>
      </c>
      <c r="C79" s="132">
        <f t="shared" si="16"/>
        <v>-1767508.9228426535</v>
      </c>
      <c r="D79" s="132">
        <f t="shared" si="16"/>
        <v>-1636997.1510616902</v>
      </c>
      <c r="E79" s="132">
        <f t="shared" si="16"/>
        <v>-2393454.7982431687</v>
      </c>
      <c r="F79" s="132">
        <f t="shared" si="16"/>
        <v>-3079651.7810537601</v>
      </c>
      <c r="G79" s="132">
        <f t="shared" si="16"/>
        <v>-3695588.0994934682</v>
      </c>
      <c r="H79" s="132">
        <f t="shared" si="16"/>
        <v>-4241263.7535622846</v>
      </c>
      <c r="I79" s="132">
        <f t="shared" si="16"/>
        <v>-4716678.7432602206</v>
      </c>
      <c r="J79" s="132">
        <f t="shared" si="16"/>
        <v>-5121833.0685872454</v>
      </c>
      <c r="K79" s="132">
        <f t="shared" si="16"/>
        <v>-5456726.7295434074</v>
      </c>
      <c r="L79" s="132">
        <f t="shared" si="16"/>
        <v>-5721359.726128675</v>
      </c>
      <c r="M79" s="132">
        <f t="shared" si="16"/>
        <v>-5915732.058343051</v>
      </c>
      <c r="N79" s="132">
        <f t="shared" si="16"/>
        <v>-6039843.7261865316</v>
      </c>
      <c r="O79" s="132">
        <f t="shared" si="16"/>
        <v>-6093694.7296591345</v>
      </c>
      <c r="P79" s="132">
        <f t="shared" si="16"/>
        <v>-5962118.4020941695</v>
      </c>
      <c r="Q79" s="132">
        <f t="shared" si="16"/>
        <v>-5875448.0768250078</v>
      </c>
      <c r="R79" s="132">
        <f t="shared" si="16"/>
        <v>-5718517.0871849256</v>
      </c>
      <c r="S79" s="132">
        <f t="shared" si="16"/>
        <v>-5491325.4331739852</v>
      </c>
      <c r="T79" s="132">
        <f t="shared" si="16"/>
        <v>-5193873.1147921514</v>
      </c>
      <c r="U79" s="132">
        <f t="shared" si="16"/>
        <v>-4826160.1320394017</v>
      </c>
      <c r="V79" s="132">
        <f t="shared" si="16"/>
        <v>-4388186.4849157901</v>
      </c>
      <c r="W79" s="132">
        <f t="shared" si="16"/>
        <v>-3879952.1734213009</v>
      </c>
      <c r="X79" s="132">
        <f t="shared" si="16"/>
        <v>-3310515.1685704216</v>
      </c>
      <c r="Y79" s="132">
        <f t="shared" si="16"/>
        <v>-2670817.4993485599</v>
      </c>
      <c r="Z79" s="132">
        <f t="shared" si="16"/>
        <v>-2222459.1657559117</v>
      </c>
      <c r="AA79" s="132">
        <f t="shared" si="16"/>
        <v>-36231.884057971001</v>
      </c>
      <c r="AB79" s="132">
        <f t="shared" si="16"/>
        <v>-45289.855072463797</v>
      </c>
      <c r="AC79" s="132">
        <f t="shared" si="16"/>
        <v>-54347.826086956498</v>
      </c>
      <c r="AD79" s="132">
        <f t="shared" si="16"/>
        <v>-63405.797101449301</v>
      </c>
      <c r="AE79" s="132">
        <f t="shared" si="16"/>
        <v>-72463.768115942003</v>
      </c>
      <c r="AF79" s="132">
        <f t="shared" si="16"/>
        <v>-81521.739130434798</v>
      </c>
      <c r="AG79" s="132">
        <f t="shared" si="16"/>
        <v>-90579.710144927507</v>
      </c>
      <c r="AH79" s="132">
        <f t="shared" ref="AH79:AY79" si="17">SUM(AH69:AH78)</f>
        <v>-99637.681159420303</v>
      </c>
      <c r="AI79" s="132">
        <f t="shared" si="17"/>
        <v>-3708695.6521739131</v>
      </c>
      <c r="AJ79" s="132">
        <f t="shared" si="17"/>
        <v>-117753.623188406</v>
      </c>
      <c r="AK79" s="132">
        <f t="shared" si="17"/>
        <v>-126811.594202899</v>
      </c>
      <c r="AL79" s="132">
        <f t="shared" si="17"/>
        <v>-135869.56521739101</v>
      </c>
      <c r="AM79" s="132">
        <f t="shared" si="17"/>
        <v>-144927.53623188401</v>
      </c>
      <c r="AN79" s="132">
        <f t="shared" si="17"/>
        <v>-153985.507246377</v>
      </c>
      <c r="AO79" s="132">
        <f t="shared" si="17"/>
        <v>-163043.47826087</v>
      </c>
      <c r="AP79" s="132">
        <f t="shared" si="17"/>
        <v>-172101.44927536201</v>
      </c>
      <c r="AQ79" s="132">
        <f t="shared" si="17"/>
        <v>-181159.42028985501</v>
      </c>
      <c r="AR79" s="132">
        <f t="shared" si="17"/>
        <v>-190217.39130434801</v>
      </c>
      <c r="AS79" s="132">
        <f t="shared" si="17"/>
        <v>-199275.36231884101</v>
      </c>
      <c r="AT79" s="132">
        <f t="shared" si="17"/>
        <v>-208333.33333333299</v>
      </c>
      <c r="AU79" s="132">
        <f t="shared" si="17"/>
        <v>0</v>
      </c>
      <c r="AV79" s="132">
        <f t="shared" si="17"/>
        <v>0</v>
      </c>
      <c r="AW79" s="132">
        <f t="shared" si="17"/>
        <v>0</v>
      </c>
      <c r="AX79" s="132">
        <f t="shared" si="17"/>
        <v>0</v>
      </c>
      <c r="AY79" s="132">
        <f t="shared" si="17"/>
        <v>0</v>
      </c>
      <c r="AZ79" s="150"/>
      <c r="BA79" s="150"/>
      <c r="BB79" s="133">
        <f>SUM(B79:AY79)</f>
        <v>-111465358.19999997</v>
      </c>
    </row>
    <row r="80" spans="1:54" x14ac:dyDescent="0.25">
      <c r="A80" s="121"/>
      <c r="B80" s="123"/>
      <c r="C80" s="123"/>
      <c r="D80" s="123"/>
      <c r="E80" s="123"/>
      <c r="F80" s="123"/>
      <c r="G80" s="123"/>
      <c r="H80" s="123"/>
      <c r="I80" s="123"/>
      <c r="J80" s="123"/>
      <c r="K80" s="123"/>
      <c r="L80" s="123"/>
      <c r="M80" s="123"/>
      <c r="N80" s="123"/>
      <c r="O80" s="123"/>
      <c r="P80" s="123"/>
      <c r="Q80" s="123"/>
      <c r="R80" s="123"/>
      <c r="S80" s="123"/>
      <c r="T80" s="123"/>
      <c r="U80" s="123"/>
      <c r="V80" s="123"/>
      <c r="W80" s="123"/>
      <c r="X80" s="123"/>
      <c r="Y80" s="123"/>
      <c r="Z80" s="123"/>
      <c r="AA80" s="123"/>
      <c r="AB80" s="123"/>
      <c r="AC80" s="123"/>
      <c r="AD80" s="123"/>
      <c r="AE80" s="123"/>
      <c r="AF80" s="123"/>
      <c r="AG80" s="123"/>
      <c r="AH80" s="123"/>
      <c r="AI80" s="123"/>
      <c r="AJ80" s="123"/>
      <c r="AK80" s="123"/>
      <c r="AL80" s="123"/>
      <c r="AM80" s="123"/>
      <c r="AN80" s="123"/>
      <c r="AO80" s="123"/>
      <c r="AP80" s="139"/>
    </row>
    <row r="81" spans="1:55" x14ac:dyDescent="0.25">
      <c r="A81" s="121"/>
      <c r="B81" s="123"/>
      <c r="C81" s="123"/>
      <c r="D81" s="123"/>
      <c r="E81" s="123"/>
      <c r="F81" s="123"/>
      <c r="G81" s="123"/>
      <c r="H81" s="123"/>
      <c r="I81" s="123"/>
      <c r="J81" s="123"/>
      <c r="K81" s="123"/>
      <c r="L81" s="123"/>
      <c r="M81" s="123"/>
      <c r="N81" s="123"/>
      <c r="O81" s="123"/>
      <c r="P81" s="123"/>
      <c r="Q81" s="123"/>
      <c r="R81" s="123"/>
      <c r="S81" s="123"/>
      <c r="T81" s="123"/>
      <c r="U81" s="123"/>
      <c r="V81" s="123"/>
      <c r="W81" s="123"/>
      <c r="X81" s="123"/>
      <c r="Y81" s="123"/>
      <c r="Z81" s="123"/>
      <c r="AA81" s="123"/>
      <c r="AB81" s="123"/>
      <c r="AC81" s="123"/>
      <c r="AD81" s="123"/>
      <c r="AE81" s="123"/>
      <c r="AF81" s="123"/>
      <c r="AG81" s="123"/>
      <c r="AH81" s="123"/>
      <c r="AI81" s="123"/>
      <c r="AJ81" s="123"/>
      <c r="AK81" s="123"/>
      <c r="AL81" s="123"/>
      <c r="AM81" s="123"/>
      <c r="AN81" s="123"/>
      <c r="AO81" s="123"/>
      <c r="AP81" s="139"/>
    </row>
    <row r="82" spans="1:55" x14ac:dyDescent="0.25">
      <c r="A82" s="151" t="s">
        <v>9</v>
      </c>
      <c r="B82" s="152">
        <f>(B69*('Individual Inputs'!$I$54/'Individual Inputs'!$H$54))</f>
        <v>0</v>
      </c>
      <c r="C82" s="152">
        <f>(C69*('Individual Inputs'!$I$54/'Individual Inputs'!$H$54))</f>
        <v>-9797.0577485380127</v>
      </c>
      <c r="D82" s="152">
        <f>(D69*('Individual Inputs'!$I$54/'Individual Inputs'!$H$54))</f>
        <v>-21442.616959064304</v>
      </c>
      <c r="E82" s="152">
        <f>(E69*('Individual Inputs'!$I$54/'Individual Inputs'!$H$54))</f>
        <v>-32097.907529239808</v>
      </c>
      <c r="F82" s="152">
        <f>(F69*('Individual Inputs'!$I$54/'Individual Inputs'!$H$54))</f>
        <v>-41762.929459064304</v>
      </c>
      <c r="G82" s="152">
        <f>(G69*('Individual Inputs'!$I$54/'Individual Inputs'!$H$54))</f>
        <v>-50437.682748538013</v>
      </c>
      <c r="H82" s="152">
        <f>(H69*('Individual Inputs'!$I$54/'Individual Inputs'!$H$54))</f>
        <v>-58122.167397660814</v>
      </c>
      <c r="I82" s="152">
        <f>(I69*('Individual Inputs'!$I$54/'Individual Inputs'!$H$54))</f>
        <v>-64816.383406432811</v>
      </c>
      <c r="J82" s="152">
        <f>(J69*('Individual Inputs'!$I$54/'Individual Inputs'!$H$54))</f>
        <v>-70520.330774853821</v>
      </c>
      <c r="K82" s="152">
        <f>(K69*('Individual Inputs'!$I$54/'Individual Inputs'!$H$54))</f>
        <v>-75234.009502924018</v>
      </c>
      <c r="L82" s="152">
        <f>(L69*('Individual Inputs'!$I$54/'Individual Inputs'!$H$54))</f>
        <v>-78957.419590643316</v>
      </c>
      <c r="M82" s="152">
        <f>(M69*('Individual Inputs'!$I$54/'Individual Inputs'!$H$54))</f>
        <v>-81690.561038011714</v>
      </c>
      <c r="N82" s="152">
        <f>(N69*('Individual Inputs'!$I$54/'Individual Inputs'!$H$54))</f>
        <v>-83433.433845029213</v>
      </c>
      <c r="O82" s="152">
        <f>(O69*('Individual Inputs'!$I$54/'Individual Inputs'!$H$54))</f>
        <v>-84186.038011695811</v>
      </c>
      <c r="P82" s="152">
        <f>(P69*('Individual Inputs'!$I$54/'Individual Inputs'!$H$54))</f>
        <v>-83948.373538011714</v>
      </c>
      <c r="Q82" s="152">
        <f>(Q69*('Individual Inputs'!$I$54/'Individual Inputs'!$H$54))</f>
        <v>-82720.440423976615</v>
      </c>
      <c r="R82" s="152">
        <f>(R69*('Individual Inputs'!$I$54/'Individual Inputs'!$H$54))</f>
        <v>-80502.238669590719</v>
      </c>
      <c r="S82" s="152">
        <f>(S69*('Individual Inputs'!$I$54/'Individual Inputs'!$H$54))</f>
        <v>-77293.768274853719</v>
      </c>
      <c r="T82" s="152">
        <f>(T69*('Individual Inputs'!$I$54/'Individual Inputs'!$H$54))</f>
        <v>-73095.029239766314</v>
      </c>
      <c r="U82" s="152">
        <f>(U69*('Individual Inputs'!$I$54/'Individual Inputs'!$H$54))</f>
        <v>-67906.021564327413</v>
      </c>
      <c r="V82" s="152">
        <f>(V69*('Individual Inputs'!$I$54/'Individual Inputs'!$H$54))</f>
        <v>-61726.745248537714</v>
      </c>
      <c r="W82" s="152">
        <f>(W69*('Individual Inputs'!$I$54/'Individual Inputs'!$H$54))</f>
        <v>-54557.200292398018</v>
      </c>
      <c r="X82" s="152">
        <f>(X69*('Individual Inputs'!$I$54/'Individual Inputs'!$H$54))</f>
        <v>-46397.386695907007</v>
      </c>
      <c r="Y82" s="152">
        <f>(Y69*('Individual Inputs'!$I$54/'Individual Inputs'!$H$54))</f>
        <v>-37247.304459063605</v>
      </c>
      <c r="Z82" s="152">
        <f>(Z69*('Individual Inputs'!$I$54/'Individual Inputs'!$H$54))</f>
        <v>-27106.953581871207</v>
      </c>
      <c r="AA82" s="152">
        <f>(AA69*('Individual Inputs'!$I$54/'Individual Inputs'!$H$54))</f>
        <v>0</v>
      </c>
      <c r="AB82" s="152">
        <f>(AB69*('Individual Inputs'!$I$54/'Individual Inputs'!$H$54))</f>
        <v>0</v>
      </c>
      <c r="AC82" s="152">
        <f>(AC69*('Individual Inputs'!$I$54/'Individual Inputs'!$H$54))</f>
        <v>0</v>
      </c>
      <c r="AD82" s="152">
        <f>(AD69*('Individual Inputs'!$I$54/'Individual Inputs'!$H$54))</f>
        <v>0</v>
      </c>
      <c r="AE82" s="152">
        <f>(AE69*('Individual Inputs'!$I$54/'Individual Inputs'!$H$54))</f>
        <v>0</v>
      </c>
      <c r="AF82" s="152">
        <f>(AF69*('Individual Inputs'!$I$54/'Individual Inputs'!$H$54))</f>
        <v>0</v>
      </c>
      <c r="AG82" s="152">
        <f>(AG69*('Individual Inputs'!$I$54/'Individual Inputs'!$H$54))</f>
        <v>0</v>
      </c>
      <c r="AH82" s="152">
        <f>(AH69*('Individual Inputs'!$I$54/'Individual Inputs'!$H$54))</f>
        <v>0</v>
      </c>
      <c r="AI82" s="152">
        <f>(AI69*('Individual Inputs'!$I$54/'Individual Inputs'!$H$54))</f>
        <v>0</v>
      </c>
      <c r="AJ82" s="152">
        <f>(AJ69*('Individual Inputs'!$I$54/'Individual Inputs'!$H$54))</f>
        <v>0</v>
      </c>
      <c r="AK82" s="152">
        <f>(AK69*('Individual Inputs'!$I$54/'Individual Inputs'!$H$54))</f>
        <v>0</v>
      </c>
      <c r="AL82" s="152">
        <f>(AL69*('Individual Inputs'!$I$54/'Individual Inputs'!$H$54))</f>
        <v>0</v>
      </c>
      <c r="AM82" s="152">
        <f>(AM69*('Individual Inputs'!$I$54/'Individual Inputs'!$H$54))</f>
        <v>0</v>
      </c>
      <c r="AN82" s="152">
        <f>(AN69*('Individual Inputs'!$I$54/'Individual Inputs'!$H$54))</f>
        <v>0</v>
      </c>
      <c r="AO82" s="152">
        <f>(AO69*('Individual Inputs'!$I$54/'Individual Inputs'!$H$54))</f>
        <v>0</v>
      </c>
      <c r="AP82" s="152">
        <f>(AP69*('Individual Inputs'!$I$54/'Individual Inputs'!$H$54))</f>
        <v>0</v>
      </c>
      <c r="AQ82" s="152">
        <f>(AQ69*('Individual Inputs'!$I$54/'Individual Inputs'!$H$54))</f>
        <v>0</v>
      </c>
      <c r="AR82" s="152">
        <f>(AR69*('Individual Inputs'!$I$54/'Individual Inputs'!$H$54))</f>
        <v>0</v>
      </c>
      <c r="AS82" s="152">
        <f>(AS69*('Individual Inputs'!$I$54/'Individual Inputs'!$H$54))</f>
        <v>0</v>
      </c>
      <c r="AT82" s="152">
        <f>(AT69*('Individual Inputs'!$I$54/'Individual Inputs'!$H$54))</f>
        <v>0</v>
      </c>
      <c r="AU82" s="152">
        <f>(AU69*('Individual Inputs'!$I$54/'Individual Inputs'!$H$54))</f>
        <v>0</v>
      </c>
      <c r="AV82" s="152">
        <f>(AV69*('Individual Inputs'!$I$54/'Individual Inputs'!$H$54))</f>
        <v>0</v>
      </c>
      <c r="AW82" s="152">
        <f>(AW69*('Individual Inputs'!$I$54/'Individual Inputs'!$H$54))</f>
        <v>0</v>
      </c>
      <c r="AZ82" s="123"/>
      <c r="BA82" s="152">
        <f>SUM(B82:AZ82)</f>
        <v>-1445000</v>
      </c>
    </row>
    <row r="83" spans="1:55" x14ac:dyDescent="0.25">
      <c r="A83" s="151" t="s">
        <v>10</v>
      </c>
      <c r="B83" s="152">
        <f>(B70*('Individual Inputs'!$I$55/'Individual Inputs'!$H$55))</f>
        <v>0</v>
      </c>
      <c r="C83" s="152">
        <f>(C70*('Individual Inputs'!$I$55/'Individual Inputs'!$H$55))</f>
        <v>0</v>
      </c>
      <c r="D83" s="152">
        <f>(D70*('Individual Inputs'!$I$55/'Individual Inputs'!$H$55))</f>
        <v>0</v>
      </c>
      <c r="E83" s="152">
        <f>(E70*('Individual Inputs'!$I$55/'Individual Inputs'!$H$55))</f>
        <v>0</v>
      </c>
      <c r="F83" s="152">
        <f>(F70*('Individual Inputs'!$I$55/'Individual Inputs'!$H$55))</f>
        <v>0</v>
      </c>
      <c r="G83" s="152">
        <f>(G70*('Individual Inputs'!$I$55/'Individual Inputs'!$H$55))</f>
        <v>0</v>
      </c>
      <c r="H83" s="152">
        <f>(H70*('Individual Inputs'!$I$55/'Individual Inputs'!$H$55))</f>
        <v>0</v>
      </c>
      <c r="I83" s="152">
        <f>(I70*('Individual Inputs'!$I$55/'Individual Inputs'!$H$55))</f>
        <v>0</v>
      </c>
      <c r="J83" s="152">
        <f>(J70*('Individual Inputs'!$I$55/'Individual Inputs'!$H$55))</f>
        <v>0</v>
      </c>
      <c r="K83" s="152">
        <f>(K70*('Individual Inputs'!$I$55/'Individual Inputs'!$H$55))</f>
        <v>0</v>
      </c>
      <c r="L83" s="152">
        <f>(L70*('Individual Inputs'!$I$55/'Individual Inputs'!$H$55))</f>
        <v>0</v>
      </c>
      <c r="M83" s="152">
        <f>(M70*('Individual Inputs'!$I$55/'Individual Inputs'!$H$55))</f>
        <v>0</v>
      </c>
      <c r="N83" s="152">
        <f>(N70*('Individual Inputs'!$I$55/'Individual Inputs'!$H$55))</f>
        <v>0</v>
      </c>
      <c r="O83" s="152">
        <f>(O70*('Individual Inputs'!$I$55/'Individual Inputs'!$H$55))</f>
        <v>0</v>
      </c>
      <c r="P83" s="152">
        <f>(P70*('Individual Inputs'!$I$55/'Individual Inputs'!$H$55))</f>
        <v>0</v>
      </c>
      <c r="Q83" s="152">
        <f>(Q70*('Individual Inputs'!$I$55/'Individual Inputs'!$H$55))</f>
        <v>0</v>
      </c>
      <c r="R83" s="152">
        <f>(R70*('Individual Inputs'!$I$55/'Individual Inputs'!$H$55))</f>
        <v>0</v>
      </c>
      <c r="S83" s="152">
        <f>(S70*('Individual Inputs'!$I$55/'Individual Inputs'!$H$55))</f>
        <v>0</v>
      </c>
      <c r="T83" s="152">
        <f>(T70*('Individual Inputs'!$I$55/'Individual Inputs'!$H$55))</f>
        <v>0</v>
      </c>
      <c r="U83" s="152">
        <f>(U70*('Individual Inputs'!$I$55/'Individual Inputs'!$H$55))</f>
        <v>0</v>
      </c>
      <c r="V83" s="152">
        <f>(V70*('Individual Inputs'!$I$55/'Individual Inputs'!$H$55))</f>
        <v>0</v>
      </c>
      <c r="W83" s="152">
        <f>(W70*('Individual Inputs'!$I$55/'Individual Inputs'!$H$55))</f>
        <v>0</v>
      </c>
      <c r="X83" s="152">
        <f>(X70*('Individual Inputs'!$I$55/'Individual Inputs'!$H$55))</f>
        <v>-9057.9710144927467</v>
      </c>
      <c r="Y83" s="152">
        <f>(Y70*('Individual Inputs'!$I$55/'Individual Inputs'!$H$55))</f>
        <v>-18115.942028985493</v>
      </c>
      <c r="Z83" s="152">
        <f>(Z70*('Individual Inputs'!$I$55/'Individual Inputs'!$H$55))</f>
        <v>-27173.913043478293</v>
      </c>
      <c r="AA83" s="152">
        <f>(AA70*('Individual Inputs'!$I$55/'Individual Inputs'!$H$55))</f>
        <v>-36231.884057970987</v>
      </c>
      <c r="AB83" s="152">
        <f>(AB70*('Individual Inputs'!$I$55/'Individual Inputs'!$H$55))</f>
        <v>-45289.855072463783</v>
      </c>
      <c r="AC83" s="152">
        <f>(AC70*('Individual Inputs'!$I$55/'Individual Inputs'!$H$55))</f>
        <v>-54347.826086956484</v>
      </c>
      <c r="AD83" s="152">
        <f>(AD70*('Individual Inputs'!$I$55/'Individual Inputs'!$H$55))</f>
        <v>-63405.79710144928</v>
      </c>
      <c r="AE83" s="152">
        <f>(AE70*('Individual Inputs'!$I$55/'Individual Inputs'!$H$55))</f>
        <v>-72463.768115941974</v>
      </c>
      <c r="AF83" s="152">
        <f>(AF70*('Individual Inputs'!$I$55/'Individual Inputs'!$H$55))</f>
        <v>-81521.739130434769</v>
      </c>
      <c r="AG83" s="152">
        <f>(AG70*('Individual Inputs'!$I$55/'Individual Inputs'!$H$55))</f>
        <v>-90579.710144927478</v>
      </c>
      <c r="AH83" s="152">
        <f>(AH70*('Individual Inputs'!$I$55/'Individual Inputs'!$H$55))</f>
        <v>-99637.681159420274</v>
      </c>
      <c r="AI83" s="152">
        <f>(AI70*('Individual Inputs'!$I$55/'Individual Inputs'!$H$55))</f>
        <v>-108695.65217391297</v>
      </c>
      <c r="AJ83" s="152">
        <f>(AJ70*('Individual Inputs'!$I$55/'Individual Inputs'!$H$55))</f>
        <v>-117753.62318840595</v>
      </c>
      <c r="AK83" s="152">
        <f>(AK70*('Individual Inputs'!$I$55/'Individual Inputs'!$H$55))</f>
        <v>-126811.59420289895</v>
      </c>
      <c r="AL83" s="152">
        <f>(AL70*('Individual Inputs'!$I$55/'Individual Inputs'!$H$55))</f>
        <v>-135869.56521739095</v>
      </c>
      <c r="AM83" s="152">
        <f>(AM70*('Individual Inputs'!$I$55/'Individual Inputs'!$H$55))</f>
        <v>-144927.53623188395</v>
      </c>
      <c r="AN83" s="152">
        <f>(AN70*('Individual Inputs'!$I$55/'Individual Inputs'!$H$55))</f>
        <v>-153985.50724637695</v>
      </c>
      <c r="AO83" s="152">
        <f>(AO70*('Individual Inputs'!$I$55/'Individual Inputs'!$H$55))</f>
        <v>-163043.47826086995</v>
      </c>
      <c r="AP83" s="152">
        <f>(AP70*('Individual Inputs'!$I$55/'Individual Inputs'!$H$55))</f>
        <v>-172101.44927536196</v>
      </c>
      <c r="AQ83" s="152">
        <f>(AQ70*('Individual Inputs'!$I$55/'Individual Inputs'!$H$55))</f>
        <v>-181159.42028985496</v>
      </c>
      <c r="AR83" s="152">
        <f>(AR70*('Individual Inputs'!$I$55/'Individual Inputs'!$H$55))</f>
        <v>-190217.39130434796</v>
      </c>
      <c r="AS83" s="152">
        <f>(AS70*('Individual Inputs'!$I$55/'Individual Inputs'!$H$55))</f>
        <v>-199275.36231884095</v>
      </c>
      <c r="AT83" s="152">
        <f>(AT70*('Individual Inputs'!$I$55/'Individual Inputs'!$H$55))</f>
        <v>-208333.33333333294</v>
      </c>
      <c r="AU83" s="152">
        <f>(AU70*('Individual Inputs'!$I$55/'Individual Inputs'!$H$55))</f>
        <v>0</v>
      </c>
      <c r="AV83" s="152">
        <f>(AV70*('Individual Inputs'!$I$55/'Individual Inputs'!$H$55))</f>
        <v>0</v>
      </c>
      <c r="AW83" s="152">
        <f>(AW70*('Individual Inputs'!$I$55/'Individual Inputs'!$H$55))</f>
        <v>0</v>
      </c>
      <c r="AZ83" s="123"/>
      <c r="BA83" s="152">
        <f t="shared" ref="BA83:BA91" si="18">SUM(B83:AZ83)</f>
        <v>-2500000</v>
      </c>
    </row>
    <row r="84" spans="1:55" x14ac:dyDescent="0.25">
      <c r="A84" s="151" t="s">
        <v>11</v>
      </c>
      <c r="B84" s="152">
        <f>(B71*('Individual Inputs'!$I$56/'Individual Inputs'!$H$56))</f>
        <v>0</v>
      </c>
      <c r="C84" s="152">
        <f>(C71*('Individual Inputs'!$I$56/'Individual Inputs'!$H$56))</f>
        <v>-249999.99999999983</v>
      </c>
      <c r="D84" s="152">
        <f>(D71*('Individual Inputs'!$I$56/'Individual Inputs'!$H$56))</f>
        <v>-115166.66666666693</v>
      </c>
      <c r="E84" s="152">
        <f>(E71*('Individual Inputs'!$I$56/'Individual Inputs'!$H$56))</f>
        <v>-115166.66666666693</v>
      </c>
      <c r="F84" s="152">
        <f>(F71*('Individual Inputs'!$I$56/'Individual Inputs'!$H$56))</f>
        <v>-115166.66666666693</v>
      </c>
      <c r="G84" s="152">
        <f>(G71*('Individual Inputs'!$I$56/'Individual Inputs'!$H$56))</f>
        <v>-115166.66666666693</v>
      </c>
      <c r="H84" s="152">
        <f>(H71*('Individual Inputs'!$I$56/'Individual Inputs'!$H$56))</f>
        <v>-115166.66666666693</v>
      </c>
      <c r="I84" s="152">
        <f>(I71*('Individual Inputs'!$I$56/'Individual Inputs'!$H$56))</f>
        <v>-115166.66666666693</v>
      </c>
      <c r="J84" s="152">
        <f>(J71*('Individual Inputs'!$I$56/'Individual Inputs'!$H$56))</f>
        <v>-115166.66666666693</v>
      </c>
      <c r="K84" s="152">
        <f>(K71*('Individual Inputs'!$I$56/'Individual Inputs'!$H$56))</f>
        <v>-115166.66666666693</v>
      </c>
      <c r="L84" s="152">
        <f>(L71*('Individual Inputs'!$I$56/'Individual Inputs'!$H$56))</f>
        <v>-115166.66666666693</v>
      </c>
      <c r="M84" s="152">
        <f>(M71*('Individual Inputs'!$I$56/'Individual Inputs'!$H$56))</f>
        <v>-115166.66666666693</v>
      </c>
      <c r="N84" s="152">
        <f>(N71*('Individual Inputs'!$I$56/'Individual Inputs'!$H$56))</f>
        <v>-115166.66666666693</v>
      </c>
      <c r="O84" s="152">
        <f>(O71*('Individual Inputs'!$I$56/'Individual Inputs'!$H$56))</f>
        <v>-115166.66666666693</v>
      </c>
      <c r="P84" s="152">
        <f>(P71*('Individual Inputs'!$I$56/'Individual Inputs'!$H$56))</f>
        <v>0</v>
      </c>
      <c r="Q84" s="152">
        <f>(Q71*('Individual Inputs'!$I$56/'Individual Inputs'!$H$56))</f>
        <v>0</v>
      </c>
      <c r="R84" s="152">
        <f>(R71*('Individual Inputs'!$I$56/'Individual Inputs'!$H$56))</f>
        <v>0</v>
      </c>
      <c r="S84" s="152">
        <f>(S71*('Individual Inputs'!$I$56/'Individual Inputs'!$H$56))</f>
        <v>0</v>
      </c>
      <c r="T84" s="152">
        <f>(T71*('Individual Inputs'!$I$56/'Individual Inputs'!$H$56))</f>
        <v>0</v>
      </c>
      <c r="U84" s="152">
        <f>(U71*('Individual Inputs'!$I$56/'Individual Inputs'!$H$56))</f>
        <v>0</v>
      </c>
      <c r="V84" s="152">
        <f>(V71*('Individual Inputs'!$I$56/'Individual Inputs'!$H$56))</f>
        <v>0</v>
      </c>
      <c r="W84" s="152">
        <f>(W71*('Individual Inputs'!$I$56/'Individual Inputs'!$H$56))</f>
        <v>0</v>
      </c>
      <c r="X84" s="152">
        <f>(X71*('Individual Inputs'!$I$56/'Individual Inputs'!$H$56))</f>
        <v>0</v>
      </c>
      <c r="Y84" s="152">
        <f>(Y71*('Individual Inputs'!$I$56/'Individual Inputs'!$H$56))</f>
        <v>0</v>
      </c>
      <c r="Z84" s="152">
        <f>(Z71*('Individual Inputs'!$I$56/'Individual Inputs'!$H$56))</f>
        <v>0</v>
      </c>
      <c r="AA84" s="152">
        <f>(AA71*('Individual Inputs'!$I$56/'Individual Inputs'!$H$56))</f>
        <v>0</v>
      </c>
      <c r="AB84" s="152">
        <f>(AB71*('Individual Inputs'!$I$56/'Individual Inputs'!$H$56))</f>
        <v>0</v>
      </c>
      <c r="AC84" s="152">
        <f>(AC71*('Individual Inputs'!$I$56/'Individual Inputs'!$H$56))</f>
        <v>0</v>
      </c>
      <c r="AD84" s="152">
        <f>(AD71*('Individual Inputs'!$I$56/'Individual Inputs'!$H$56))</f>
        <v>0</v>
      </c>
      <c r="AE84" s="152">
        <f>(AE71*('Individual Inputs'!$I$56/'Individual Inputs'!$H$56))</f>
        <v>0</v>
      </c>
      <c r="AF84" s="152">
        <f>(AF71*('Individual Inputs'!$I$56/'Individual Inputs'!$H$56))</f>
        <v>0</v>
      </c>
      <c r="AG84" s="152">
        <f>(AG71*('Individual Inputs'!$I$56/'Individual Inputs'!$H$56))</f>
        <v>0</v>
      </c>
      <c r="AH84" s="152">
        <f>(AH71*('Individual Inputs'!$I$56/'Individual Inputs'!$H$56))</f>
        <v>0</v>
      </c>
      <c r="AI84" s="152">
        <f>(AI71*('Individual Inputs'!$I$56/'Individual Inputs'!$H$56))</f>
        <v>-3599999.9999999977</v>
      </c>
      <c r="AJ84" s="152">
        <f>(AJ71*('Individual Inputs'!$I$56/'Individual Inputs'!$H$56))</f>
        <v>0</v>
      </c>
      <c r="AK84" s="152">
        <f>(AK71*('Individual Inputs'!$I$56/'Individual Inputs'!$H$56))</f>
        <v>0</v>
      </c>
      <c r="AL84" s="152">
        <f>(AL71*('Individual Inputs'!$I$56/'Individual Inputs'!$H$56))</f>
        <v>0</v>
      </c>
      <c r="AM84" s="152">
        <f>(AM71*('Individual Inputs'!$I$56/'Individual Inputs'!$H$56))</f>
        <v>0</v>
      </c>
      <c r="AN84" s="152">
        <f>(AN71*('Individual Inputs'!$I$56/'Individual Inputs'!$H$56))</f>
        <v>0</v>
      </c>
      <c r="AO84" s="152">
        <f>(AO71*('Individual Inputs'!$I$56/'Individual Inputs'!$H$56))</f>
        <v>0</v>
      </c>
      <c r="AP84" s="152">
        <f>(AP71*('Individual Inputs'!$I$56/'Individual Inputs'!$H$56))</f>
        <v>0</v>
      </c>
      <c r="AQ84" s="152">
        <f>(AQ71*('Individual Inputs'!$I$56/'Individual Inputs'!$H$56))</f>
        <v>0</v>
      </c>
      <c r="AR84" s="152">
        <f>(AR71*('Individual Inputs'!$I$56/'Individual Inputs'!$H$56))</f>
        <v>0</v>
      </c>
      <c r="AS84" s="152">
        <f>(AS71*('Individual Inputs'!$I$56/'Individual Inputs'!$H$56))</f>
        <v>0</v>
      </c>
      <c r="AT84" s="152">
        <f>(AT71*('Individual Inputs'!$I$56/'Individual Inputs'!$H$56))</f>
        <v>0</v>
      </c>
      <c r="AU84" s="152">
        <f>(AU71*('Individual Inputs'!$I$56/'Individual Inputs'!$H$56))</f>
        <v>0</v>
      </c>
      <c r="AV84" s="152">
        <f>(AV71*('Individual Inputs'!$I$56/'Individual Inputs'!$H$56))</f>
        <v>0</v>
      </c>
      <c r="AW84" s="152">
        <f>(AW71*('Individual Inputs'!$I$56/'Individual Inputs'!$H$56))</f>
        <v>0</v>
      </c>
      <c r="AZ84" s="123"/>
      <c r="BA84" s="152">
        <f t="shared" si="18"/>
        <v>-5232000.0000000009</v>
      </c>
    </row>
    <row r="85" spans="1:55" x14ac:dyDescent="0.25">
      <c r="A85" s="151" t="s">
        <v>12</v>
      </c>
      <c r="B85" s="152">
        <f>(B72*('Individual Inputs'!$I$57/'Individual Inputs'!$H$57))</f>
        <v>0</v>
      </c>
      <c r="C85" s="152">
        <f>(C72*('Individual Inputs'!$I$57/'Individual Inputs'!$H$57))</f>
        <v>-357982.45614035125</v>
      </c>
      <c r="D85" s="152">
        <f>(D72*('Individual Inputs'!$I$57/'Individual Inputs'!$H$57))</f>
        <v>-783508.77192982542</v>
      </c>
      <c r="E85" s="152">
        <f>(E72*('Individual Inputs'!$I$57/'Individual Inputs'!$H$57))</f>
        <v>-1172850.8771929806</v>
      </c>
      <c r="F85" s="152">
        <f>(F72*('Individual Inputs'!$I$57/'Individual Inputs'!$H$57))</f>
        <v>-1526008.771929821</v>
      </c>
      <c r="G85" s="152">
        <f>(G72*('Individual Inputs'!$I$57/'Individual Inputs'!$H$57))</f>
        <v>-1842982.4561403512</v>
      </c>
      <c r="H85" s="152">
        <f>(H72*('Individual Inputs'!$I$57/'Individual Inputs'!$H$57))</f>
        <v>-2123771.9298245613</v>
      </c>
      <c r="I85" s="152">
        <f>(I72*('Individual Inputs'!$I$57/'Individual Inputs'!$H$57))</f>
        <v>-2368377.1929824613</v>
      </c>
      <c r="J85" s="152">
        <f>(J72*('Individual Inputs'!$I$57/'Individual Inputs'!$H$57))</f>
        <v>-2576798.2456140318</v>
      </c>
      <c r="K85" s="152">
        <f>(K72*('Individual Inputs'!$I$57/'Individual Inputs'!$H$57))</f>
        <v>-2749035.0877193017</v>
      </c>
      <c r="L85" s="152">
        <f>(L72*('Individual Inputs'!$I$57/'Individual Inputs'!$H$57))</f>
        <v>-2885087.7192982519</v>
      </c>
      <c r="M85" s="152">
        <f>(M72*('Individual Inputs'!$I$57/'Individual Inputs'!$H$57))</f>
        <v>-2984956.140350882</v>
      </c>
      <c r="N85" s="152">
        <f>(N72*('Individual Inputs'!$I$57/'Individual Inputs'!$H$57))</f>
        <v>-3048640.3508771919</v>
      </c>
      <c r="O85" s="152">
        <f>(O72*('Individual Inputs'!$I$57/'Individual Inputs'!$H$57))</f>
        <v>-3076140.3508771919</v>
      </c>
      <c r="P85" s="152">
        <f>(P72*('Individual Inputs'!$I$57/'Individual Inputs'!$H$57))</f>
        <v>-3067456.1403508717</v>
      </c>
      <c r="Q85" s="152">
        <f>(Q72*('Individual Inputs'!$I$57/'Individual Inputs'!$H$57))</f>
        <v>-3022587.7192982519</v>
      </c>
      <c r="R85" s="152">
        <f>(R72*('Individual Inputs'!$I$57/'Individual Inputs'!$H$57))</f>
        <v>-2941535.0877192919</v>
      </c>
      <c r="S85" s="152">
        <f>(S72*('Individual Inputs'!$I$57/'Individual Inputs'!$H$57))</f>
        <v>-2824298.245614042</v>
      </c>
      <c r="T85" s="152">
        <f>(T72*('Individual Inputs'!$I$57/'Individual Inputs'!$H$57))</f>
        <v>-2670877.1929824618</v>
      </c>
      <c r="U85" s="152">
        <f>(U72*('Individual Inputs'!$I$57/'Individual Inputs'!$H$57))</f>
        <v>-2481271.929824552</v>
      </c>
      <c r="V85" s="152">
        <f>(V72*('Individual Inputs'!$I$57/'Individual Inputs'!$H$57))</f>
        <v>-2255482.4561403515</v>
      </c>
      <c r="W85" s="152">
        <f>(W72*('Individual Inputs'!$I$57/'Individual Inputs'!$H$57))</f>
        <v>-1993508.7719298315</v>
      </c>
      <c r="X85" s="152">
        <f>(X72*('Individual Inputs'!$I$57/'Individual Inputs'!$H$57))</f>
        <v>-1695350.8771930011</v>
      </c>
      <c r="Y85" s="152">
        <f>(Y72*('Individual Inputs'!$I$57/'Individual Inputs'!$H$57))</f>
        <v>-1361008.771929801</v>
      </c>
      <c r="Z85" s="152">
        <f>(Z72*('Individual Inputs'!$I$57/'Individual Inputs'!$H$57))</f>
        <v>-990482.45614034776</v>
      </c>
      <c r="AA85" s="152">
        <f>(AA72*('Individual Inputs'!$I$57/'Individual Inputs'!$H$57))</f>
        <v>0</v>
      </c>
      <c r="AB85" s="152">
        <f>(AB72*('Individual Inputs'!$I$57/'Individual Inputs'!$H$57))</f>
        <v>0</v>
      </c>
      <c r="AC85" s="152">
        <f>(AC72*('Individual Inputs'!$I$57/'Individual Inputs'!$H$57))</f>
        <v>0</v>
      </c>
      <c r="AD85" s="152">
        <f>(AD72*('Individual Inputs'!$I$57/'Individual Inputs'!$H$57))</f>
        <v>0</v>
      </c>
      <c r="AE85" s="152">
        <f>(AE72*('Individual Inputs'!$I$57/'Individual Inputs'!$H$57))</f>
        <v>0</v>
      </c>
      <c r="AF85" s="152">
        <f>(AF72*('Individual Inputs'!$I$57/'Individual Inputs'!$H$57))</f>
        <v>0</v>
      </c>
      <c r="AG85" s="152">
        <f>(AG72*('Individual Inputs'!$I$57/'Individual Inputs'!$H$57))</f>
        <v>0</v>
      </c>
      <c r="AH85" s="152">
        <f>(AH72*('Individual Inputs'!$I$57/'Individual Inputs'!$H$57))</f>
        <v>0</v>
      </c>
      <c r="AI85" s="152">
        <f>(AI72*('Individual Inputs'!$I$57/'Individual Inputs'!$H$57))</f>
        <v>0</v>
      </c>
      <c r="AJ85" s="152">
        <f>(AJ72*('Individual Inputs'!$I$57/'Individual Inputs'!$H$57))</f>
        <v>0</v>
      </c>
      <c r="AK85" s="152">
        <f>(AK72*('Individual Inputs'!$I$57/'Individual Inputs'!$H$57))</f>
        <v>0</v>
      </c>
      <c r="AL85" s="152">
        <f>(AL72*('Individual Inputs'!$I$57/'Individual Inputs'!$H$57))</f>
        <v>0</v>
      </c>
      <c r="AM85" s="152">
        <f>(AM72*('Individual Inputs'!$I$57/'Individual Inputs'!$H$57))</f>
        <v>0</v>
      </c>
      <c r="AN85" s="152">
        <f>(AN72*('Individual Inputs'!$I$57/'Individual Inputs'!$H$57))</f>
        <v>0</v>
      </c>
      <c r="AO85" s="152">
        <f>(AO72*('Individual Inputs'!$I$57/'Individual Inputs'!$H$57))</f>
        <v>0</v>
      </c>
      <c r="AP85" s="152">
        <f>(AP72*('Individual Inputs'!$I$57/'Individual Inputs'!$H$57))</f>
        <v>0</v>
      </c>
      <c r="AQ85" s="152">
        <f>(AQ72*('Individual Inputs'!$I$57/'Individual Inputs'!$H$57))</f>
        <v>0</v>
      </c>
      <c r="AR85" s="152">
        <f>(AR72*('Individual Inputs'!$I$57/'Individual Inputs'!$H$57))</f>
        <v>0</v>
      </c>
      <c r="AS85" s="152">
        <f>(AS72*('Individual Inputs'!$I$57/'Individual Inputs'!$H$57))</f>
        <v>0</v>
      </c>
      <c r="AT85" s="152">
        <f>(AT72*('Individual Inputs'!$I$57/'Individual Inputs'!$H$57))</f>
        <v>0</v>
      </c>
      <c r="AU85" s="152">
        <f>(AU72*('Individual Inputs'!$I$57/'Individual Inputs'!$H$57))</f>
        <v>0</v>
      </c>
      <c r="AV85" s="152">
        <f>(AV72*('Individual Inputs'!$I$57/'Individual Inputs'!$H$57))</f>
        <v>0</v>
      </c>
      <c r="AW85" s="152">
        <f>(AW72*('Individual Inputs'!$I$57/'Individual Inputs'!$H$57))</f>
        <v>0</v>
      </c>
      <c r="AZ85" s="123"/>
      <c r="BA85" s="152">
        <f t="shared" si="18"/>
        <v>-52800000.000000015</v>
      </c>
    </row>
    <row r="86" spans="1:55" x14ac:dyDescent="0.25">
      <c r="A86" s="151" t="s">
        <v>13</v>
      </c>
      <c r="B86" s="152">
        <f>(B73*('Individual Inputs'!$I$58/'Individual Inputs'!$H$58))</f>
        <v>0</v>
      </c>
      <c r="C86" s="152">
        <f>(C73*('Individual Inputs'!$I$58/'Individual Inputs'!$H$58))</f>
        <v>-193169.83514254409</v>
      </c>
      <c r="D86" s="152">
        <f>(D73*('Individual Inputs'!$I$58/'Individual Inputs'!$H$58))</f>
        <v>-422786.80899122817</v>
      </c>
      <c r="E86" s="152">
        <f>(E73*('Individual Inputs'!$I$58/'Individual Inputs'!$H$58))</f>
        <v>-632878.52996162325</v>
      </c>
      <c r="F86" s="152">
        <f>(F73*('Individual Inputs'!$I$58/'Individual Inputs'!$H$58))</f>
        <v>-823444.99805372837</v>
      </c>
      <c r="G86" s="152">
        <f>(G73*('Individual Inputs'!$I$58/'Individual Inputs'!$H$58))</f>
        <v>-994486.21326754452</v>
      </c>
      <c r="H86" s="152">
        <f>(H73*('Individual Inputs'!$I$58/'Individual Inputs'!$H$58))</f>
        <v>-1146002.1756030705</v>
      </c>
      <c r="I86" s="152">
        <f>(I73*('Individual Inputs'!$I$58/'Individual Inputs'!$H$58))</f>
        <v>-1277992.8850603104</v>
      </c>
      <c r="J86" s="152">
        <f>(J73*('Individual Inputs'!$I$58/'Individual Inputs'!$H$58))</f>
        <v>-1390458.3416392507</v>
      </c>
      <c r="K86" s="152">
        <f>(K73*('Individual Inputs'!$I$58/'Individual Inputs'!$H$58))</f>
        <v>-1483398.5453399108</v>
      </c>
      <c r="L86" s="152">
        <f>(L73*('Individual Inputs'!$I$58/'Individual Inputs'!$H$58))</f>
        <v>-1556813.4961622807</v>
      </c>
      <c r="M86" s="152">
        <f>(M73*('Individual Inputs'!$I$58/'Individual Inputs'!$H$58))</f>
        <v>-1610703.1941063607</v>
      </c>
      <c r="N86" s="152">
        <f>(N73*('Individual Inputs'!$I$58/'Individual Inputs'!$H$58))</f>
        <v>-1645067.6391721508</v>
      </c>
      <c r="O86" s="152">
        <f>(O73*('Individual Inputs'!$I$58/'Individual Inputs'!$H$58))</f>
        <v>-1659906.8313596507</v>
      </c>
      <c r="P86" s="152">
        <f>(P73*('Individual Inputs'!$I$58/'Individual Inputs'!$H$58))</f>
        <v>-1655220.7706688608</v>
      </c>
      <c r="Q86" s="152">
        <f>(Q73*('Individual Inputs'!$I$58/'Individual Inputs'!$H$58))</f>
        <v>-1631009.4570997807</v>
      </c>
      <c r="R86" s="152">
        <f>(R73*('Individual Inputs'!$I$58/'Individual Inputs'!$H$58))</f>
        <v>-1587272.8906524107</v>
      </c>
      <c r="S86" s="152">
        <f>(S73*('Individual Inputs'!$I$58/'Individual Inputs'!$H$58))</f>
        <v>-1524011.0713267508</v>
      </c>
      <c r="T86" s="152">
        <f>(T73*('Individual Inputs'!$I$58/'Individual Inputs'!$H$58))</f>
        <v>-1441223.9991228108</v>
      </c>
      <c r="U86" s="152">
        <f>(U73*('Individual Inputs'!$I$58/'Individual Inputs'!$H$58))</f>
        <v>-1338911.6740405706</v>
      </c>
      <c r="V86" s="152">
        <f>(V73*('Individual Inputs'!$I$58/'Individual Inputs'!$H$58))</f>
        <v>-1217074.0960800406</v>
      </c>
      <c r="W86" s="152">
        <f>(W73*('Individual Inputs'!$I$58/'Individual Inputs'!$H$58))</f>
        <v>-1075711.2652412304</v>
      </c>
      <c r="X86" s="152">
        <f>(X73*('Individual Inputs'!$I$58/'Individual Inputs'!$H$58))</f>
        <v>-914823.18152413133</v>
      </c>
      <c r="Y86" s="152">
        <f>(Y73*('Individual Inputs'!$I$58/'Individual Inputs'!$H$58))</f>
        <v>-734409.84492871934</v>
      </c>
      <c r="Z86" s="152">
        <f>(Z73*('Individual Inputs'!$I$58/'Individual Inputs'!$H$58))</f>
        <v>-534471.25545503921</v>
      </c>
      <c r="AA86" s="152">
        <f>(AA73*('Individual Inputs'!$I$58/'Individual Inputs'!$H$58))</f>
        <v>0</v>
      </c>
      <c r="AB86" s="152">
        <f>(AB73*('Individual Inputs'!$I$58/'Individual Inputs'!$H$58))</f>
        <v>0</v>
      </c>
      <c r="AC86" s="152">
        <f>(AC73*('Individual Inputs'!$I$58/'Individual Inputs'!$H$58))</f>
        <v>0</v>
      </c>
      <c r="AD86" s="152">
        <f>(AD73*('Individual Inputs'!$I$58/'Individual Inputs'!$H$58))</f>
        <v>0</v>
      </c>
      <c r="AE86" s="152">
        <f>(AE73*('Individual Inputs'!$I$58/'Individual Inputs'!$H$58))</f>
        <v>0</v>
      </c>
      <c r="AF86" s="152">
        <f>(AF73*('Individual Inputs'!$I$58/'Individual Inputs'!$H$58))</f>
        <v>0</v>
      </c>
      <c r="AG86" s="152">
        <f>(AG73*('Individual Inputs'!$I$58/'Individual Inputs'!$H$58))</f>
        <v>0</v>
      </c>
      <c r="AH86" s="152">
        <f>(AH73*('Individual Inputs'!$I$58/'Individual Inputs'!$H$58))</f>
        <v>0</v>
      </c>
      <c r="AI86" s="152">
        <f>(AI73*('Individual Inputs'!$I$58/'Individual Inputs'!$H$58))</f>
        <v>0</v>
      </c>
      <c r="AJ86" s="152">
        <f>(AJ73*('Individual Inputs'!$I$58/'Individual Inputs'!$H$58))</f>
        <v>0</v>
      </c>
      <c r="AK86" s="152">
        <f>(AK73*('Individual Inputs'!$I$58/'Individual Inputs'!$H$58))</f>
        <v>0</v>
      </c>
      <c r="AL86" s="152">
        <f>(AL73*('Individual Inputs'!$I$58/'Individual Inputs'!$H$58))</f>
        <v>0</v>
      </c>
      <c r="AM86" s="152">
        <f>(AM73*('Individual Inputs'!$I$58/'Individual Inputs'!$H$58))</f>
        <v>0</v>
      </c>
      <c r="AN86" s="152">
        <f>(AN73*('Individual Inputs'!$I$58/'Individual Inputs'!$H$58))</f>
        <v>0</v>
      </c>
      <c r="AO86" s="152">
        <f>(AO73*('Individual Inputs'!$I$58/'Individual Inputs'!$H$58))</f>
        <v>0</v>
      </c>
      <c r="AP86" s="152">
        <f>(AP73*('Individual Inputs'!$I$58/'Individual Inputs'!$H$58))</f>
        <v>0</v>
      </c>
      <c r="AQ86" s="152">
        <f>(AQ73*('Individual Inputs'!$I$58/'Individual Inputs'!$H$58))</f>
        <v>0</v>
      </c>
      <c r="AR86" s="152">
        <f>(AR73*('Individual Inputs'!$I$58/'Individual Inputs'!$H$58))</f>
        <v>0</v>
      </c>
      <c r="AS86" s="152">
        <f>(AS73*('Individual Inputs'!$I$58/'Individual Inputs'!$H$58))</f>
        <v>0</v>
      </c>
      <c r="AT86" s="152">
        <f>(AT73*('Individual Inputs'!$I$58/'Individual Inputs'!$H$58))</f>
        <v>0</v>
      </c>
      <c r="AU86" s="152">
        <f>(AU73*('Individual Inputs'!$I$58/'Individual Inputs'!$H$58))</f>
        <v>0</v>
      </c>
      <c r="AV86" s="152">
        <f>(AV73*('Individual Inputs'!$I$58/'Individual Inputs'!$H$58))</f>
        <v>0</v>
      </c>
      <c r="AW86" s="152">
        <f>(AW73*('Individual Inputs'!$I$58/'Individual Inputs'!$H$58))</f>
        <v>0</v>
      </c>
      <c r="AZ86" s="123"/>
      <c r="BA86" s="152">
        <f t="shared" si="18"/>
        <v>-28491249</v>
      </c>
    </row>
    <row r="87" spans="1:55" x14ac:dyDescent="0.25">
      <c r="A87" s="151" t="s">
        <v>14</v>
      </c>
      <c r="B87" s="152">
        <f>(B74*('Individual Inputs'!$I$59/'Individual Inputs'!$H$59))</f>
        <v>0</v>
      </c>
      <c r="C87" s="152">
        <f>(C74*('Individual Inputs'!$I$59/'Individual Inputs'!$H$59))</f>
        <v>-33798.154239766125</v>
      </c>
      <c r="D87" s="152">
        <f>(D74*('Individual Inputs'!$I$59/'Individual Inputs'!$H$59))</f>
        <v>-73973.318713450339</v>
      </c>
      <c r="E87" s="152">
        <f>(E74*('Individual Inputs'!$I$59/'Individual Inputs'!$H$59))</f>
        <v>-110732.22770467807</v>
      </c>
      <c r="F87" s="152">
        <f>(F74*('Individual Inputs'!$I$59/'Individual Inputs'!$H$59))</f>
        <v>-144074.88121345008</v>
      </c>
      <c r="G87" s="152">
        <f>(G74*('Individual Inputs'!$I$59/'Individual Inputs'!$H$59))</f>
        <v>-174001.27923976613</v>
      </c>
      <c r="H87" s="152">
        <f>(H74*('Individual Inputs'!$I$59/'Individual Inputs'!$H$59))</f>
        <v>-200511.42178362614</v>
      </c>
      <c r="I87" s="152">
        <f>(I74*('Individual Inputs'!$I$59/'Individual Inputs'!$H$59))</f>
        <v>-223605.30884502915</v>
      </c>
      <c r="J87" s="152">
        <f>(J74*('Individual Inputs'!$I$59/'Individual Inputs'!$H$59))</f>
        <v>-243282.94042397718</v>
      </c>
      <c r="K87" s="152">
        <f>(K74*('Individual Inputs'!$I$59/'Individual Inputs'!$H$59))</f>
        <v>-259544.31652046819</v>
      </c>
      <c r="L87" s="152">
        <f>(L74*('Individual Inputs'!$I$59/'Individual Inputs'!$H$59))</f>
        <v>-272389.43713450315</v>
      </c>
      <c r="M87" s="152">
        <f>(M74*('Individual Inputs'!$I$59/'Individual Inputs'!$H$59))</f>
        <v>-281818.3022660822</v>
      </c>
      <c r="N87" s="152">
        <f>(N74*('Individual Inputs'!$I$59/'Individual Inputs'!$H$59))</f>
        <v>-287830.9119152042</v>
      </c>
      <c r="O87" s="152">
        <f>(O74*('Individual Inputs'!$I$59/'Individual Inputs'!$H$59))</f>
        <v>-290427.26608187117</v>
      </c>
      <c r="P87" s="152">
        <f>(P74*('Individual Inputs'!$I$59/'Individual Inputs'!$H$59))</f>
        <v>-289607.36476608115</v>
      </c>
      <c r="Q87" s="152">
        <f>(Q74*('Individual Inputs'!$I$59/'Individual Inputs'!$H$59))</f>
        <v>-285371.20796783618</v>
      </c>
      <c r="R87" s="152">
        <f>(R74*('Individual Inputs'!$I$59/'Individual Inputs'!$H$59))</f>
        <v>-277718.7956871342</v>
      </c>
      <c r="S87" s="152">
        <f>(S74*('Individual Inputs'!$I$59/'Individual Inputs'!$H$59))</f>
        <v>-266650.12792397715</v>
      </c>
      <c r="T87" s="152">
        <f>(T74*('Individual Inputs'!$I$59/'Individual Inputs'!$H$59))</f>
        <v>-252165.20467836317</v>
      </c>
      <c r="U87" s="152">
        <f>(U74*('Individual Inputs'!$I$59/'Individual Inputs'!$H$59))</f>
        <v>-234264.02595029215</v>
      </c>
      <c r="V87" s="152">
        <f>(V74*('Individual Inputs'!$I$59/'Individual Inputs'!$H$59))</f>
        <v>-212946.59173976615</v>
      </c>
      <c r="W87" s="152">
        <f>(W74*('Individual Inputs'!$I$59/'Individual Inputs'!$H$59))</f>
        <v>-188212.90204678412</v>
      </c>
      <c r="X87" s="152">
        <f>(X74*('Individual Inputs'!$I$59/'Individual Inputs'!$H$59))</f>
        <v>-160062.95687134712</v>
      </c>
      <c r="Y87" s="152">
        <f>(Y74*('Individual Inputs'!$I$59/'Individual Inputs'!$H$59))</f>
        <v>-128496.75621344909</v>
      </c>
      <c r="Z87" s="152">
        <f>(Z74*('Individual Inputs'!$I$59/'Individual Inputs'!$H$59))</f>
        <v>-93514.300073098464</v>
      </c>
      <c r="AA87" s="152">
        <f>(AA74*('Individual Inputs'!$I$59/'Individual Inputs'!$H$59))</f>
        <v>0</v>
      </c>
      <c r="AB87" s="152">
        <f>(AB74*('Individual Inputs'!$I$59/'Individual Inputs'!$H$59))</f>
        <v>0</v>
      </c>
      <c r="AC87" s="152">
        <f>(AC74*('Individual Inputs'!$I$59/'Individual Inputs'!$H$59))</f>
        <v>0</v>
      </c>
      <c r="AD87" s="152">
        <f>(AD74*('Individual Inputs'!$I$59/'Individual Inputs'!$H$59))</f>
        <v>0</v>
      </c>
      <c r="AE87" s="152">
        <f>(AE74*('Individual Inputs'!$I$59/'Individual Inputs'!$H$59))</f>
        <v>0</v>
      </c>
      <c r="AF87" s="152">
        <f>(AF74*('Individual Inputs'!$I$59/'Individual Inputs'!$H$59))</f>
        <v>0</v>
      </c>
      <c r="AG87" s="152">
        <f>(AG74*('Individual Inputs'!$I$59/'Individual Inputs'!$H$59))</f>
        <v>0</v>
      </c>
      <c r="AH87" s="152">
        <f>(AH74*('Individual Inputs'!$I$59/'Individual Inputs'!$H$59))</f>
        <v>0</v>
      </c>
      <c r="AI87" s="152">
        <f>(AI74*('Individual Inputs'!$I$59/'Individual Inputs'!$H$59))</f>
        <v>0</v>
      </c>
      <c r="AJ87" s="152">
        <f>(AJ74*('Individual Inputs'!$I$59/'Individual Inputs'!$H$59))</f>
        <v>0</v>
      </c>
      <c r="AK87" s="152">
        <f>(AK74*('Individual Inputs'!$I$59/'Individual Inputs'!$H$59))</f>
        <v>0</v>
      </c>
      <c r="AL87" s="152">
        <f>(AL74*('Individual Inputs'!$I$59/'Individual Inputs'!$H$59))</f>
        <v>0</v>
      </c>
      <c r="AM87" s="152">
        <f>(AM74*('Individual Inputs'!$I$59/'Individual Inputs'!$H$59))</f>
        <v>0</v>
      </c>
      <c r="AN87" s="152">
        <f>(AN74*('Individual Inputs'!$I$59/'Individual Inputs'!$H$59))</f>
        <v>0</v>
      </c>
      <c r="AO87" s="152">
        <f>(AO74*('Individual Inputs'!$I$59/'Individual Inputs'!$H$59))</f>
        <v>0</v>
      </c>
      <c r="AP87" s="152">
        <f>(AP74*('Individual Inputs'!$I$59/'Individual Inputs'!$H$59))</f>
        <v>0</v>
      </c>
      <c r="AQ87" s="152">
        <f>(AQ74*('Individual Inputs'!$I$59/'Individual Inputs'!$H$59))</f>
        <v>0</v>
      </c>
      <c r="AR87" s="152">
        <f>(AR74*('Individual Inputs'!$I$59/'Individual Inputs'!$H$59))</f>
        <v>0</v>
      </c>
      <c r="AS87" s="152">
        <f>(AS74*('Individual Inputs'!$I$59/'Individual Inputs'!$H$59))</f>
        <v>0</v>
      </c>
      <c r="AT87" s="152">
        <f>(AT74*('Individual Inputs'!$I$59/'Individual Inputs'!$H$59))</f>
        <v>0</v>
      </c>
      <c r="AU87" s="152">
        <f>(AU74*('Individual Inputs'!$I$59/'Individual Inputs'!$H$59))</f>
        <v>0</v>
      </c>
      <c r="AV87" s="152">
        <f>(AV74*('Individual Inputs'!$I$59/'Individual Inputs'!$H$59))</f>
        <v>0</v>
      </c>
      <c r="AW87" s="152">
        <f>(AW74*('Individual Inputs'!$I$59/'Individual Inputs'!$H$59))</f>
        <v>0</v>
      </c>
      <c r="AZ87" s="123"/>
      <c r="BA87" s="152">
        <f t="shared" si="18"/>
        <v>-4985000.0000000019</v>
      </c>
    </row>
    <row r="88" spans="1:55" x14ac:dyDescent="0.25">
      <c r="A88" s="151" t="s">
        <v>15</v>
      </c>
      <c r="B88" s="152">
        <f>(B75*('Individual Inputs'!$I$60/'Individual Inputs'!$H$60))</f>
        <v>0</v>
      </c>
      <c r="C88" s="152">
        <f>(C75*('Individual Inputs'!$I$60/'Individual Inputs'!$H$60))</f>
        <v>-35662.646198830407</v>
      </c>
      <c r="D88" s="152">
        <f>(D75*('Individual Inputs'!$I$60/'Individual Inputs'!$H$60))</f>
        <v>-78054.093567251519</v>
      </c>
      <c r="E88" s="152">
        <f>(E75*('Individual Inputs'!$I$60/'Individual Inputs'!$H$60))</f>
        <v>-116840.82602339203</v>
      </c>
      <c r="F88" s="152">
        <f>(F75*('Individual Inputs'!$I$60/'Individual Inputs'!$H$60))</f>
        <v>-152022.84356725204</v>
      </c>
      <c r="G88" s="152">
        <f>(G75*('Individual Inputs'!$I$60/'Individual Inputs'!$H$60))</f>
        <v>-183600.14619883004</v>
      </c>
      <c r="H88" s="152">
        <f>(H75*('Individual Inputs'!$I$60/'Individual Inputs'!$H$60))</f>
        <v>-211572.73391812906</v>
      </c>
      <c r="I88" s="152">
        <f>(I75*('Individual Inputs'!$I$60/'Individual Inputs'!$H$60))</f>
        <v>-235940.60672514606</v>
      </c>
      <c r="J88" s="152">
        <f>(J75*('Individual Inputs'!$I$60/'Individual Inputs'!$H$60))</f>
        <v>-256703.76461988306</v>
      </c>
      <c r="K88" s="152">
        <f>(K75*('Individual Inputs'!$I$60/'Individual Inputs'!$H$60))</f>
        <v>-273862.20760233904</v>
      </c>
      <c r="L88" s="152">
        <f>(L75*('Individual Inputs'!$I$60/'Individual Inputs'!$H$60))</f>
        <v>-287415.93567251507</v>
      </c>
      <c r="M88" s="152">
        <f>(M75*('Individual Inputs'!$I$60/'Individual Inputs'!$H$60))</f>
        <v>-297364.94883040903</v>
      </c>
      <c r="N88" s="152">
        <f>(N75*('Individual Inputs'!$I$60/'Individual Inputs'!$H$60))</f>
        <v>-303709.24707602308</v>
      </c>
      <c r="O88" s="152">
        <f>(O75*('Individual Inputs'!$I$60/'Individual Inputs'!$H$60))</f>
        <v>-306448.83040935703</v>
      </c>
      <c r="P88" s="152">
        <f>(P75*('Individual Inputs'!$I$60/'Individual Inputs'!$H$60))</f>
        <v>-305583.69883040903</v>
      </c>
      <c r="Q88" s="152">
        <f>(Q75*('Individual Inputs'!$I$60/'Individual Inputs'!$H$60))</f>
        <v>-301113.85233918205</v>
      </c>
      <c r="R88" s="152">
        <f>(R75*('Individual Inputs'!$I$60/'Individual Inputs'!$H$60))</f>
        <v>-293039.29093567206</v>
      </c>
      <c r="S88" s="152">
        <f>(S75*('Individual Inputs'!$I$60/'Individual Inputs'!$H$60))</f>
        <v>-281360.01461988303</v>
      </c>
      <c r="T88" s="152">
        <f>(T75*('Individual Inputs'!$I$60/'Individual Inputs'!$H$60))</f>
        <v>-266076.02339181304</v>
      </c>
      <c r="U88" s="152">
        <f>(U75*('Individual Inputs'!$I$60/'Individual Inputs'!$H$60))</f>
        <v>-247187.31725146205</v>
      </c>
      <c r="V88" s="152">
        <f>(V75*('Individual Inputs'!$I$60/'Individual Inputs'!$H$60))</f>
        <v>-224693.89619883007</v>
      </c>
      <c r="W88" s="152">
        <f>(W75*('Individual Inputs'!$I$60/'Individual Inputs'!$H$60))</f>
        <v>-198595.76023391905</v>
      </c>
      <c r="X88" s="152">
        <f>(X75*('Individual Inputs'!$I$60/'Individual Inputs'!$H$60))</f>
        <v>-168892.90935672604</v>
      </c>
      <c r="Y88" s="152">
        <f>(Y75*('Individual Inputs'!$I$60/'Individual Inputs'!$H$60))</f>
        <v>-135585.34356724902</v>
      </c>
      <c r="Z88" s="152">
        <f>(Z75*('Individual Inputs'!$I$60/'Individual Inputs'!$H$60))</f>
        <v>-98673.062865496628</v>
      </c>
      <c r="AA88" s="152">
        <f>(AA75*('Individual Inputs'!$I$60/'Individual Inputs'!$H$60))</f>
        <v>0</v>
      </c>
      <c r="AB88" s="152">
        <f>(AB75*('Individual Inputs'!$I$60/'Individual Inputs'!$H$60))</f>
        <v>0</v>
      </c>
      <c r="AC88" s="152">
        <f>(AC75*('Individual Inputs'!$I$60/'Individual Inputs'!$H$60))</f>
        <v>0</v>
      </c>
      <c r="AD88" s="152">
        <f>(AD75*('Individual Inputs'!$I$60/'Individual Inputs'!$H$60))</f>
        <v>0</v>
      </c>
      <c r="AE88" s="152">
        <f>(AE75*('Individual Inputs'!$I$60/'Individual Inputs'!$H$60))</f>
        <v>0</v>
      </c>
      <c r="AF88" s="152">
        <f>(AF75*('Individual Inputs'!$I$60/'Individual Inputs'!$H$60))</f>
        <v>0</v>
      </c>
      <c r="AG88" s="152">
        <f>(AG75*('Individual Inputs'!$I$60/'Individual Inputs'!$H$60))</f>
        <v>0</v>
      </c>
      <c r="AH88" s="152">
        <f>(AH75*('Individual Inputs'!$I$60/'Individual Inputs'!$H$60))</f>
        <v>0</v>
      </c>
      <c r="AI88" s="152">
        <f>(AI75*('Individual Inputs'!$I$60/'Individual Inputs'!$H$60))</f>
        <v>0</v>
      </c>
      <c r="AJ88" s="152">
        <f>(AJ75*('Individual Inputs'!$I$60/'Individual Inputs'!$H$60))</f>
        <v>0</v>
      </c>
      <c r="AK88" s="152">
        <f>(AK75*('Individual Inputs'!$I$60/'Individual Inputs'!$H$60))</f>
        <v>0</v>
      </c>
      <c r="AL88" s="152">
        <f>(AL75*('Individual Inputs'!$I$60/'Individual Inputs'!$H$60))</f>
        <v>0</v>
      </c>
      <c r="AM88" s="152">
        <f>(AM75*('Individual Inputs'!$I$60/'Individual Inputs'!$H$60))</f>
        <v>0</v>
      </c>
      <c r="AN88" s="152">
        <f>(AN75*('Individual Inputs'!$I$60/'Individual Inputs'!$H$60))</f>
        <v>0</v>
      </c>
      <c r="AO88" s="152">
        <f>(AO75*('Individual Inputs'!$I$60/'Individual Inputs'!$H$60))</f>
        <v>0</v>
      </c>
      <c r="AP88" s="152">
        <f>(AP75*('Individual Inputs'!$I$60/'Individual Inputs'!$H$60))</f>
        <v>0</v>
      </c>
      <c r="AQ88" s="152">
        <f>(AQ75*('Individual Inputs'!$I$60/'Individual Inputs'!$H$60))</f>
        <v>0</v>
      </c>
      <c r="AR88" s="152">
        <f>(AR75*('Individual Inputs'!$I$60/'Individual Inputs'!$H$60))</f>
        <v>0</v>
      </c>
      <c r="AS88" s="152">
        <f>(AS75*('Individual Inputs'!$I$60/'Individual Inputs'!$H$60))</f>
        <v>0</v>
      </c>
      <c r="AT88" s="152">
        <f>(AT75*('Individual Inputs'!$I$60/'Individual Inputs'!$H$60))</f>
        <v>0</v>
      </c>
      <c r="AU88" s="152">
        <f>(AU75*('Individual Inputs'!$I$60/'Individual Inputs'!$H$60))</f>
        <v>0</v>
      </c>
      <c r="AV88" s="152">
        <f>(AV75*('Individual Inputs'!$I$60/'Individual Inputs'!$H$60))</f>
        <v>0</v>
      </c>
      <c r="AW88" s="152">
        <f>(AW75*('Individual Inputs'!$I$60/'Individual Inputs'!$H$60))</f>
        <v>0</v>
      </c>
      <c r="AZ88" s="123"/>
      <c r="BA88" s="152">
        <f t="shared" si="18"/>
        <v>-5260000</v>
      </c>
    </row>
    <row r="89" spans="1:55" x14ac:dyDescent="0.25">
      <c r="A89" s="151" t="s">
        <v>16</v>
      </c>
      <c r="B89" s="152">
        <f>(B76*('Individual Inputs'!$I$61/'Individual Inputs'!$H$61))</f>
        <v>0</v>
      </c>
      <c r="C89" s="152">
        <f>(C76*('Individual Inputs'!$I$61/'Individual Inputs'!$H$61))</f>
        <v>-31601.443713450299</v>
      </c>
      <c r="D89" s="152">
        <f>(D76*('Individual Inputs'!$I$61/'Individual Inputs'!$H$61))</f>
        <v>-69165.423976608203</v>
      </c>
      <c r="E89" s="152">
        <f>(E76*('Individual Inputs'!$I$61/'Individual Inputs'!$H$61))</f>
        <v>-103535.188230994</v>
      </c>
      <c r="F89" s="152">
        <f>(F76*('Individual Inputs'!$I$61/'Individual Inputs'!$H$61))</f>
        <v>-134710.736476608</v>
      </c>
      <c r="G89" s="152">
        <f>(G76*('Individual Inputs'!$I$61/'Individual Inputs'!$H$61))</f>
        <v>-162692.06871344999</v>
      </c>
      <c r="H89" s="152">
        <f>(H76*('Individual Inputs'!$I$61/'Individual Inputs'!$H$61))</f>
        <v>-187479.18494152001</v>
      </c>
      <c r="I89" s="152">
        <f>(I76*('Individual Inputs'!$I$61/'Individual Inputs'!$H$61))</f>
        <v>-209072.085160819</v>
      </c>
      <c r="J89" s="152">
        <f>(J76*('Individual Inputs'!$I$61/'Individual Inputs'!$H$61))</f>
        <v>-227470.769371345</v>
      </c>
      <c r="K89" s="152">
        <f>(K76*('Individual Inputs'!$I$61/'Individual Inputs'!$H$61))</f>
        <v>-242675.23757309999</v>
      </c>
      <c r="L89" s="152">
        <f>(L76*('Individual Inputs'!$I$61/'Individual Inputs'!$H$61))</f>
        <v>-254685.489766082</v>
      </c>
      <c r="M89" s="152">
        <f>(M76*('Individual Inputs'!$I$61/'Individual Inputs'!$H$61))</f>
        <v>-263501.525950293</v>
      </c>
      <c r="N89" s="152">
        <f>(N76*('Individual Inputs'!$I$61/'Individual Inputs'!$H$61))</f>
        <v>-269123.34612573101</v>
      </c>
      <c r="O89" s="152">
        <f>(O76*('Individual Inputs'!$I$61/'Individual Inputs'!$H$61))</f>
        <v>-271550.95029239799</v>
      </c>
      <c r="P89" s="152">
        <f>(P76*('Individual Inputs'!$I$61/'Individual Inputs'!$H$61))</f>
        <v>-270784.33845029201</v>
      </c>
      <c r="Q89" s="152">
        <f>(Q76*('Individual Inputs'!$I$61/'Individual Inputs'!$H$61))</f>
        <v>-266823.51059941598</v>
      </c>
      <c r="R89" s="152">
        <f>(R76*('Individual Inputs'!$I$61/'Individual Inputs'!$H$61))</f>
        <v>-259668.46673976601</v>
      </c>
      <c r="S89" s="152">
        <f>(S76*('Individual Inputs'!$I$61/'Individual Inputs'!$H$61))</f>
        <v>-249319.206871345</v>
      </c>
      <c r="T89" s="152">
        <f>(T76*('Individual Inputs'!$I$61/'Individual Inputs'!$H$61))</f>
        <v>-235775.73099415199</v>
      </c>
      <c r="U89" s="152">
        <f>(U76*('Individual Inputs'!$I$61/'Individual Inputs'!$H$61))</f>
        <v>-219038.03910818699</v>
      </c>
      <c r="V89" s="152">
        <f>(V76*('Individual Inputs'!$I$61/'Individual Inputs'!$H$61))</f>
        <v>-199106.13121344999</v>
      </c>
      <c r="W89" s="152">
        <f>(W76*('Individual Inputs'!$I$61/'Individual Inputs'!$H$61))</f>
        <v>-175980.00730994201</v>
      </c>
      <c r="X89" s="152">
        <f>(X76*('Individual Inputs'!$I$61/'Individual Inputs'!$H$61))</f>
        <v>-149659.66739766201</v>
      </c>
      <c r="Y89" s="152">
        <f>(Y76*('Individual Inputs'!$I$61/'Individual Inputs'!$H$61))</f>
        <v>-120145.11147660699</v>
      </c>
      <c r="Z89" s="152">
        <f>(Z76*('Individual Inputs'!$I$61/'Individual Inputs'!$H$61))</f>
        <v>-87436.339546782896</v>
      </c>
      <c r="AA89" s="152">
        <f>(AA76*('Individual Inputs'!$I$61/'Individual Inputs'!$H$61))</f>
        <v>0</v>
      </c>
      <c r="AB89" s="152">
        <f>(AB76*('Individual Inputs'!$I$61/'Individual Inputs'!$H$61))</f>
        <v>0</v>
      </c>
      <c r="AC89" s="152">
        <f>(AC76*('Individual Inputs'!$I$61/'Individual Inputs'!$H$61))</f>
        <v>0</v>
      </c>
      <c r="AD89" s="152">
        <f>(AD76*('Individual Inputs'!$I$61/'Individual Inputs'!$H$61))</f>
        <v>0</v>
      </c>
      <c r="AE89" s="152">
        <f>(AE76*('Individual Inputs'!$I$61/'Individual Inputs'!$H$61))</f>
        <v>0</v>
      </c>
      <c r="AF89" s="152">
        <f>(AF76*('Individual Inputs'!$I$61/'Individual Inputs'!$H$61))</f>
        <v>0</v>
      </c>
      <c r="AG89" s="152">
        <f>(AG76*('Individual Inputs'!$I$61/'Individual Inputs'!$H$61))</f>
        <v>0</v>
      </c>
      <c r="AH89" s="152">
        <f>(AH76*('Individual Inputs'!$I$61/'Individual Inputs'!$H$61))</f>
        <v>0</v>
      </c>
      <c r="AI89" s="152">
        <f>(AI76*('Individual Inputs'!$I$61/'Individual Inputs'!$H$61))</f>
        <v>0</v>
      </c>
      <c r="AJ89" s="152">
        <f>(AJ76*('Individual Inputs'!$I$61/'Individual Inputs'!$H$61))</f>
        <v>0</v>
      </c>
      <c r="AK89" s="152">
        <f>(AK76*('Individual Inputs'!$I$61/'Individual Inputs'!$H$61))</f>
        <v>0</v>
      </c>
      <c r="AL89" s="152">
        <f>(AL76*('Individual Inputs'!$I$61/'Individual Inputs'!$H$61))</f>
        <v>0</v>
      </c>
      <c r="AM89" s="152">
        <f>(AM76*('Individual Inputs'!$I$61/'Individual Inputs'!$H$61))</f>
        <v>0</v>
      </c>
      <c r="AN89" s="152">
        <f>(AN76*('Individual Inputs'!$I$61/'Individual Inputs'!$H$61))</f>
        <v>0</v>
      </c>
      <c r="AO89" s="152">
        <f>(AO76*('Individual Inputs'!$I$61/'Individual Inputs'!$H$61))</f>
        <v>0</v>
      </c>
      <c r="AP89" s="152">
        <f>(AP76*('Individual Inputs'!$I$61/'Individual Inputs'!$H$61))</f>
        <v>0</v>
      </c>
      <c r="AQ89" s="152">
        <f>(AQ76*('Individual Inputs'!$I$61/'Individual Inputs'!$H$61))</f>
        <v>0</v>
      </c>
      <c r="AR89" s="152">
        <f>(AR76*('Individual Inputs'!$I$61/'Individual Inputs'!$H$61))</f>
        <v>0</v>
      </c>
      <c r="AS89" s="152">
        <f>(AS76*('Individual Inputs'!$I$61/'Individual Inputs'!$H$61))</f>
        <v>0</v>
      </c>
      <c r="AT89" s="152">
        <f>(AT76*('Individual Inputs'!$I$61/'Individual Inputs'!$H$61))</f>
        <v>0</v>
      </c>
      <c r="AU89" s="152">
        <f>(AU76*('Individual Inputs'!$I$61/'Individual Inputs'!$H$61))</f>
        <v>0</v>
      </c>
      <c r="AV89" s="152">
        <f>(AV76*('Individual Inputs'!$I$61/'Individual Inputs'!$H$61))</f>
        <v>0</v>
      </c>
      <c r="AW89" s="152">
        <f>(AW76*('Individual Inputs'!$I$61/'Individual Inputs'!$H$61))</f>
        <v>0</v>
      </c>
      <c r="AZ89" s="123"/>
      <c r="BA89" s="152">
        <f t="shared" si="18"/>
        <v>-4661000</v>
      </c>
    </row>
    <row r="90" spans="1:55" x14ac:dyDescent="0.25">
      <c r="A90" s="151" t="s">
        <v>17</v>
      </c>
      <c r="B90" s="152">
        <f>(B77*('Individual Inputs'!$I$62/'Individual Inputs'!$H$62))</f>
        <v>0</v>
      </c>
      <c r="C90" s="152">
        <f>(C77*('Individual Inputs'!$I$62/'Individual Inputs'!$H$62))</f>
        <v>-783235</v>
      </c>
      <c r="D90" s="152">
        <f>(D77*('Individual Inputs'!$I$62/'Individual Inputs'!$H$62))</f>
        <v>0</v>
      </c>
      <c r="E90" s="152">
        <f>(E77*('Individual Inputs'!$I$62/'Individual Inputs'!$H$62))</f>
        <v>0</v>
      </c>
      <c r="F90" s="152">
        <f>(F77*('Individual Inputs'!$I$62/'Individual Inputs'!$H$62))</f>
        <v>0</v>
      </c>
      <c r="G90" s="152">
        <f>(G77*('Individual Inputs'!$I$62/'Individual Inputs'!$H$62))</f>
        <v>0</v>
      </c>
      <c r="H90" s="152">
        <f>(H77*('Individual Inputs'!$I$62/'Individual Inputs'!$H$62))</f>
        <v>0</v>
      </c>
      <c r="I90" s="152">
        <f>(I77*('Individual Inputs'!$I$62/'Individual Inputs'!$H$62))</f>
        <v>0</v>
      </c>
      <c r="J90" s="152">
        <f>(J77*('Individual Inputs'!$I$62/'Individual Inputs'!$H$62))</f>
        <v>0</v>
      </c>
      <c r="K90" s="152">
        <f>(K77*('Individual Inputs'!$I$62/'Individual Inputs'!$H$62))</f>
        <v>0</v>
      </c>
      <c r="L90" s="152">
        <f>(L77*('Individual Inputs'!$I$62/'Individual Inputs'!$H$62))</f>
        <v>0</v>
      </c>
      <c r="M90" s="152">
        <f>(M77*('Individual Inputs'!$I$62/'Individual Inputs'!$H$62))</f>
        <v>0</v>
      </c>
      <c r="N90" s="152">
        <f>(N77*('Individual Inputs'!$I$62/'Individual Inputs'!$H$62))</f>
        <v>0</v>
      </c>
      <c r="O90" s="152">
        <f>(O77*('Individual Inputs'!$I$62/'Individual Inputs'!$H$62))</f>
        <v>0</v>
      </c>
      <c r="P90" s="152">
        <f>(P77*('Individual Inputs'!$I$62/'Individual Inputs'!$H$62))</f>
        <v>0</v>
      </c>
      <c r="Q90" s="152">
        <f>(Q77*('Individual Inputs'!$I$62/'Individual Inputs'!$H$62))</f>
        <v>0</v>
      </c>
      <c r="R90" s="152">
        <f>(R77*('Individual Inputs'!$I$62/'Individual Inputs'!$H$62))</f>
        <v>0</v>
      </c>
      <c r="S90" s="152">
        <f>(S77*('Individual Inputs'!$I$62/'Individual Inputs'!$H$62))</f>
        <v>0</v>
      </c>
      <c r="T90" s="152">
        <f>(T77*('Individual Inputs'!$I$62/'Individual Inputs'!$H$62))</f>
        <v>0</v>
      </c>
      <c r="U90" s="152">
        <f>(U77*('Individual Inputs'!$I$62/'Individual Inputs'!$H$62))</f>
        <v>0</v>
      </c>
      <c r="V90" s="152">
        <f>(V77*('Individual Inputs'!$I$62/'Individual Inputs'!$H$62))</f>
        <v>0</v>
      </c>
      <c r="W90" s="152">
        <f>(W77*('Individual Inputs'!$I$62/'Individual Inputs'!$H$62))</f>
        <v>0</v>
      </c>
      <c r="X90" s="152">
        <f>(X77*('Individual Inputs'!$I$62/'Individual Inputs'!$H$62))</f>
        <v>0</v>
      </c>
      <c r="Y90" s="152">
        <f>(Y77*('Individual Inputs'!$I$62/'Individual Inputs'!$H$62))</f>
        <v>0</v>
      </c>
      <c r="Z90" s="152">
        <f>(Z77*('Individual Inputs'!$I$62/'Individual Inputs'!$H$62))</f>
        <v>0</v>
      </c>
      <c r="AA90" s="152">
        <f>(AA77*('Individual Inputs'!$I$62/'Individual Inputs'!$H$62))</f>
        <v>0</v>
      </c>
      <c r="AB90" s="152">
        <f>(AB77*('Individual Inputs'!$I$62/'Individual Inputs'!$H$62))</f>
        <v>0</v>
      </c>
      <c r="AC90" s="152">
        <f>(AC77*('Individual Inputs'!$I$62/'Individual Inputs'!$H$62))</f>
        <v>0</v>
      </c>
      <c r="AD90" s="152">
        <f>(AD77*('Individual Inputs'!$I$62/'Individual Inputs'!$H$62))</f>
        <v>0</v>
      </c>
      <c r="AE90" s="152">
        <f>(AE77*('Individual Inputs'!$I$62/'Individual Inputs'!$H$62))</f>
        <v>0</v>
      </c>
      <c r="AF90" s="152">
        <f>(AF77*('Individual Inputs'!$I$62/'Individual Inputs'!$H$62))</f>
        <v>0</v>
      </c>
      <c r="AG90" s="152">
        <f>(AG77*('Individual Inputs'!$I$62/'Individual Inputs'!$H$62))</f>
        <v>0</v>
      </c>
      <c r="AH90" s="152">
        <f>(AH77*('Individual Inputs'!$I$62/'Individual Inputs'!$H$62))</f>
        <v>0</v>
      </c>
      <c r="AI90" s="152">
        <f>(AI77*('Individual Inputs'!$I$62/'Individual Inputs'!$H$62))</f>
        <v>0</v>
      </c>
      <c r="AJ90" s="152">
        <f>(AJ77*('Individual Inputs'!$I$62/'Individual Inputs'!$H$62))</f>
        <v>0</v>
      </c>
      <c r="AK90" s="152">
        <f>(AK77*('Individual Inputs'!$I$62/'Individual Inputs'!$H$62))</f>
        <v>0</v>
      </c>
      <c r="AL90" s="152">
        <f>(AL77*('Individual Inputs'!$I$62/'Individual Inputs'!$H$62))</f>
        <v>0</v>
      </c>
      <c r="AM90" s="152">
        <f>(AM77*('Individual Inputs'!$I$62/'Individual Inputs'!$H$62))</f>
        <v>0</v>
      </c>
      <c r="AN90" s="152">
        <f>(AN77*('Individual Inputs'!$I$62/'Individual Inputs'!$H$62))</f>
        <v>0</v>
      </c>
      <c r="AO90" s="152">
        <f>(AO77*('Individual Inputs'!$I$62/'Individual Inputs'!$H$62))</f>
        <v>0</v>
      </c>
      <c r="AP90" s="152">
        <f>(AP77*('Individual Inputs'!$I$62/'Individual Inputs'!$H$62))</f>
        <v>0</v>
      </c>
      <c r="AQ90" s="152">
        <f>(AQ77*('Individual Inputs'!$I$62/'Individual Inputs'!$H$62))</f>
        <v>0</v>
      </c>
      <c r="AR90" s="152">
        <f>(AR77*('Individual Inputs'!$I$62/'Individual Inputs'!$H$62))</f>
        <v>0</v>
      </c>
      <c r="AS90" s="152">
        <f>(AS77*('Individual Inputs'!$I$62/'Individual Inputs'!$H$62))</f>
        <v>0</v>
      </c>
      <c r="AT90" s="152">
        <f>(AT77*('Individual Inputs'!$I$62/'Individual Inputs'!$H$62))</f>
        <v>0</v>
      </c>
      <c r="AU90" s="152">
        <f>(AU77*('Individual Inputs'!$I$62/'Individual Inputs'!$H$62))</f>
        <v>0</v>
      </c>
      <c r="AV90" s="152">
        <f>(AV77*('Individual Inputs'!$I$62/'Individual Inputs'!$H$62))</f>
        <v>0</v>
      </c>
      <c r="AW90" s="152">
        <f>(AW77*('Individual Inputs'!$I$62/'Individual Inputs'!$H$62))</f>
        <v>0</v>
      </c>
      <c r="AZ90" s="123"/>
      <c r="BA90" s="152">
        <f t="shared" si="18"/>
        <v>-783235</v>
      </c>
    </row>
    <row r="91" spans="1:55" x14ac:dyDescent="0.25">
      <c r="A91" s="151" t="s">
        <v>18</v>
      </c>
      <c r="B91" s="152">
        <f>(SUM(B82:B90)*'Individual Inputs'!$I$51)</f>
        <v>0</v>
      </c>
      <c r="C91" s="152">
        <f>(SUM(C82:C90)*'Individual Inputs'!$I$51)</f>
        <v>-84762.329659174022</v>
      </c>
      <c r="D91" s="152">
        <f>(SUM(D82:D90)*'Individual Inputs'!$I$51)</f>
        <v>-78204.885040204739</v>
      </c>
      <c r="E91" s="152">
        <f>(SUM(E82:E90)*'Individual Inputs'!$I$51)</f>
        <v>-114205.11116547874</v>
      </c>
      <c r="F91" s="152">
        <f>(SUM(F82:F90)*'Individual Inputs'!$I$51)</f>
        <v>-146859.59136832957</v>
      </c>
      <c r="G91" s="152">
        <f>(SUM(G82:G90)*'Individual Inputs'!$I$51)</f>
        <v>-176168.32564875737</v>
      </c>
      <c r="H91" s="152">
        <f>(SUM(H82:H90)*'Individual Inputs'!$I$51)</f>
        <v>-202131.31400676174</v>
      </c>
      <c r="I91" s="152">
        <f>(SUM(I82:I90)*'Individual Inputs'!$I$51)</f>
        <v>-224748.55644234331</v>
      </c>
      <c r="J91" s="152">
        <f>(SUM(J82:J90)*'Individual Inputs'!$I$51)</f>
        <v>-244020.05295550046</v>
      </c>
      <c r="K91" s="152">
        <f>(SUM(K82:K90)*'Individual Inputs'!$I$51)</f>
        <v>-259945.80354623558</v>
      </c>
      <c r="L91" s="152">
        <f>(SUM(L82:L90)*'Individual Inputs'!$I$51)</f>
        <v>-272525.80821454717</v>
      </c>
      <c r="M91" s="152">
        <f>(SUM(M82:M90)*'Individual Inputs'!$I$51)</f>
        <v>-281760.0669604353</v>
      </c>
      <c r="N91" s="152">
        <f>(SUM(N82:N90)*'Individual Inputs'!$I$51)</f>
        <v>-287648.57978389988</v>
      </c>
      <c r="O91" s="152">
        <f>(SUM(O82:O90)*'Individual Inputs'!$I$51)</f>
        <v>-290191.34668494161</v>
      </c>
      <c r="P91" s="152">
        <f>(SUM(P82:P90)*'Individual Inputs'!$I$51)</f>
        <v>-283630.03433022631</v>
      </c>
      <c r="Q91" s="152">
        <f>(SUM(Q82:Q90)*'Individual Inputs'!$I$51)</f>
        <v>-279481.30938642216</v>
      </c>
      <c r="R91" s="152">
        <f>(SUM(R82:R90)*'Individual Inputs'!$I$51)</f>
        <v>-271986.8385201933</v>
      </c>
      <c r="S91" s="152">
        <f>(SUM(S82:S90)*'Individual Inputs'!$I$51)</f>
        <v>-261146.62173154263</v>
      </c>
      <c r="T91" s="152">
        <f>(SUM(T82:T90)*'Individual Inputs'!$I$51)</f>
        <v>-246960.65902046836</v>
      </c>
      <c r="U91" s="152">
        <f>(SUM(U82:U90)*'Individual Inputs'!$I$51)</f>
        <v>-229428.95038696961</v>
      </c>
      <c r="V91" s="152">
        <f>(SUM(V82:V90)*'Individual Inputs'!$I$51)</f>
        <v>-208551.49583104881</v>
      </c>
      <c r="W91" s="152">
        <f>(SUM(W82:W90)*'Individual Inputs'!$I$51)</f>
        <v>-184328.29535270529</v>
      </c>
      <c r="X91" s="152">
        <f>(SUM(X82:X90)*'Individual Inputs'!$I$51)</f>
        <v>-157212.24750266338</v>
      </c>
      <c r="Y91" s="152">
        <f>(SUM(Y82:Y90)*'Individual Inputs'!$I$51)</f>
        <v>-126750.45373019372</v>
      </c>
      <c r="Z91" s="152">
        <f>(SUM(Z82:Z90)*'Individual Inputs'!$I$51)</f>
        <v>-92942.91403530573</v>
      </c>
      <c r="AA91" s="152">
        <f>(SUM(AA82:AA90)*'Individual Inputs'!$I$51)</f>
        <v>-1811.5942028985494</v>
      </c>
      <c r="AB91" s="152">
        <f>(SUM(AB82:AB90)*'Individual Inputs'!$I$51)</f>
        <v>-2264.4927536231894</v>
      </c>
      <c r="AC91" s="152">
        <f>(SUM(AC82:AC90)*'Individual Inputs'!$I$51)</f>
        <v>-2717.3913043478242</v>
      </c>
      <c r="AD91" s="152">
        <f>(SUM(AD82:AD90)*'Individual Inputs'!$I$51)</f>
        <v>-3170.289855072464</v>
      </c>
      <c r="AE91" s="152">
        <f>(SUM(AE82:AE90)*'Individual Inputs'!$I$51)</f>
        <v>-3623.1884057970988</v>
      </c>
      <c r="AF91" s="152">
        <f>(SUM(AF82:AF90)*'Individual Inputs'!$I$51)</f>
        <v>-4076.0869565217386</v>
      </c>
      <c r="AG91" s="152">
        <f>(SUM(AG82:AG90)*'Individual Inputs'!$I$51)</f>
        <v>-4528.9855072463743</v>
      </c>
      <c r="AH91" s="152">
        <f>(SUM(AH82:AH90)*'Individual Inputs'!$I$51)</f>
        <v>-4981.884057971014</v>
      </c>
      <c r="AI91" s="152">
        <f>(SUM(AI82:AI90)*'Individual Inputs'!$I$51)</f>
        <v>-185434.78260869556</v>
      </c>
      <c r="AJ91" s="152">
        <f>(SUM(AJ82:AJ90)*'Individual Inputs'!$I$51)</f>
        <v>-5887.6811594202982</v>
      </c>
      <c r="AK91" s="152">
        <f>(SUM(AK82:AK90)*'Individual Inputs'!$I$51)</f>
        <v>-6340.579710144948</v>
      </c>
      <c r="AL91" s="152">
        <f>(SUM(AL82:AL90)*'Individual Inputs'!$I$51)</f>
        <v>-6793.4782608695477</v>
      </c>
      <c r="AM91" s="152">
        <f>(SUM(AM82:AM90)*'Individual Inputs'!$I$51)</f>
        <v>-7246.3768115941975</v>
      </c>
      <c r="AN91" s="152">
        <f>(SUM(AN82:AN90)*'Individual Inputs'!$I$51)</f>
        <v>-7699.2753623188473</v>
      </c>
      <c r="AO91" s="152">
        <f>(SUM(AO82:AO90)*'Individual Inputs'!$I$51)</f>
        <v>-8152.173913043498</v>
      </c>
      <c r="AP91" s="152">
        <f>(SUM(AP82:AP90)*'Individual Inputs'!$I$51)</f>
        <v>-8605.0724637680978</v>
      </c>
      <c r="AQ91" s="152">
        <f>(SUM(AQ82:AQ90)*'Individual Inputs'!$I$51)</f>
        <v>-9057.9710144927485</v>
      </c>
      <c r="AR91" s="152">
        <f>(SUM(AR82:AR90)*'Individual Inputs'!$I$51)</f>
        <v>-9510.8695652173974</v>
      </c>
      <c r="AS91" s="152">
        <f>(SUM(AS82:AS90)*'Individual Inputs'!$I$51)</f>
        <v>-9963.7681159420481</v>
      </c>
      <c r="AT91" s="152">
        <f>(SUM(AT82:AT90)*'Individual Inputs'!$I$51)</f>
        <v>-10416.666666666648</v>
      </c>
      <c r="AU91" s="152">
        <f>(SUM(AU82:AU90)*'Individual Inputs'!$I$51)</f>
        <v>0</v>
      </c>
      <c r="AV91" s="152">
        <f>(SUM(AV82:AV90)*'Individual Inputs'!$I$51)</f>
        <v>0</v>
      </c>
      <c r="AW91" s="152">
        <f>(SUM(AW82:AW90)*'Individual Inputs'!$I$51)</f>
        <v>0</v>
      </c>
      <c r="AZ91" s="123"/>
      <c r="BA91" s="152">
        <f t="shared" si="18"/>
        <v>-5307874.1999999993</v>
      </c>
    </row>
    <row r="92" spans="1:55" x14ac:dyDescent="0.25">
      <c r="A92" s="134" t="s">
        <v>58</v>
      </c>
      <c r="B92" s="135">
        <f t="shared" ref="B92:AW92" si="19">SUM(B82:B91)</f>
        <v>0</v>
      </c>
      <c r="C92" s="135">
        <f t="shared" si="19"/>
        <v>-1780008.9228426542</v>
      </c>
      <c r="D92" s="135">
        <f t="shared" si="19"/>
        <v>-1642302.5858442995</v>
      </c>
      <c r="E92" s="135">
        <f t="shared" si="19"/>
        <v>-2398307.3344750535</v>
      </c>
      <c r="F92" s="135">
        <f t="shared" si="19"/>
        <v>-3084051.4187349207</v>
      </c>
      <c r="G92" s="135">
        <f t="shared" si="19"/>
        <v>-3699534.8386239042</v>
      </c>
      <c r="H92" s="135">
        <f t="shared" si="19"/>
        <v>-4244757.5941419965</v>
      </c>
      <c r="I92" s="135">
        <f t="shared" si="19"/>
        <v>-4719719.6852892097</v>
      </c>
      <c r="J92" s="135">
        <f t="shared" si="19"/>
        <v>-5124421.1120655099</v>
      </c>
      <c r="K92" s="135">
        <f t="shared" si="19"/>
        <v>-5458861.8744709473</v>
      </c>
      <c r="L92" s="135">
        <f t="shared" si="19"/>
        <v>-5723041.9725054903</v>
      </c>
      <c r="M92" s="135">
        <f t="shared" si="19"/>
        <v>-5916961.4061691407</v>
      </c>
      <c r="N92" s="135">
        <f t="shared" si="19"/>
        <v>-6040620.1754618976</v>
      </c>
      <c r="O92" s="135">
        <f t="shared" si="19"/>
        <v>-6094018.2803837741</v>
      </c>
      <c r="P92" s="135">
        <f t="shared" si="19"/>
        <v>-5956230.7209347524</v>
      </c>
      <c r="Q92" s="135">
        <f t="shared" si="19"/>
        <v>-5869107.4971148651</v>
      </c>
      <c r="R92" s="135">
        <f t="shared" si="19"/>
        <v>-5711723.6089240592</v>
      </c>
      <c r="S92" s="135">
        <f t="shared" si="19"/>
        <v>-5484079.0563623952</v>
      </c>
      <c r="T92" s="135">
        <f t="shared" si="19"/>
        <v>-5186173.8394298358</v>
      </c>
      <c r="U92" s="135">
        <f t="shared" si="19"/>
        <v>-4818007.9581263615</v>
      </c>
      <c r="V92" s="135">
        <f t="shared" si="19"/>
        <v>-4379581.4124520244</v>
      </c>
      <c r="W92" s="135">
        <f t="shared" si="19"/>
        <v>-3870894.2024068106</v>
      </c>
      <c r="X92" s="135">
        <f t="shared" si="19"/>
        <v>-3301457.1975559304</v>
      </c>
      <c r="Y92" s="135">
        <f t="shared" si="19"/>
        <v>-2661759.5283340681</v>
      </c>
      <c r="Z92" s="135">
        <f t="shared" si="19"/>
        <v>-1951801.19474142</v>
      </c>
      <c r="AA92" s="135">
        <f t="shared" si="19"/>
        <v>-38043.478260869539</v>
      </c>
      <c r="AB92" s="135">
        <f t="shared" si="19"/>
        <v>-47554.347826086974</v>
      </c>
      <c r="AC92" s="135">
        <f t="shared" si="19"/>
        <v>-57065.217391304308</v>
      </c>
      <c r="AD92" s="135">
        <f t="shared" si="19"/>
        <v>-66576.086956521744</v>
      </c>
      <c r="AE92" s="135">
        <f t="shared" si="19"/>
        <v>-76086.956521739077</v>
      </c>
      <c r="AF92" s="135">
        <f t="shared" si="19"/>
        <v>-85597.826086956513</v>
      </c>
      <c r="AG92" s="135">
        <f t="shared" si="19"/>
        <v>-95108.695652173847</v>
      </c>
      <c r="AH92" s="135">
        <f t="shared" si="19"/>
        <v>-104619.56521739128</v>
      </c>
      <c r="AI92" s="135">
        <f t="shared" si="19"/>
        <v>-3894130.4347826065</v>
      </c>
      <c r="AJ92" s="135">
        <f t="shared" si="19"/>
        <v>-123641.30434782626</v>
      </c>
      <c r="AK92" s="135">
        <f t="shared" si="19"/>
        <v>-133152.17391304389</v>
      </c>
      <c r="AL92" s="135">
        <f t="shared" si="19"/>
        <v>-142663.04347826049</v>
      </c>
      <c r="AM92" s="135">
        <f t="shared" si="19"/>
        <v>-152173.91304347815</v>
      </c>
      <c r="AN92" s="135">
        <f t="shared" si="19"/>
        <v>-161684.78260869579</v>
      </c>
      <c r="AO92" s="135">
        <f t="shared" si="19"/>
        <v>-171195.65217391343</v>
      </c>
      <c r="AP92" s="135">
        <f t="shared" si="19"/>
        <v>-180706.52173913005</v>
      </c>
      <c r="AQ92" s="135">
        <f t="shared" si="19"/>
        <v>-190217.39130434769</v>
      </c>
      <c r="AR92" s="135">
        <f t="shared" si="19"/>
        <v>-199728.26086956536</v>
      </c>
      <c r="AS92" s="135">
        <f t="shared" si="19"/>
        <v>-209239.130434783</v>
      </c>
      <c r="AT92" s="135">
        <f t="shared" si="19"/>
        <v>-218749.99999999959</v>
      </c>
      <c r="AU92" s="135">
        <f t="shared" si="19"/>
        <v>0</v>
      </c>
      <c r="AV92" s="135">
        <f t="shared" si="19"/>
        <v>0</v>
      </c>
      <c r="AW92" s="135">
        <f t="shared" si="19"/>
        <v>0</v>
      </c>
      <c r="AZ92" s="123"/>
      <c r="BA92" s="123"/>
      <c r="BC92" s="152">
        <f>SUM(B92:BA92)</f>
        <v>-111465358.2</v>
      </c>
    </row>
    <row r="93" spans="1:55" x14ac:dyDescent="0.25">
      <c r="A93" s="121"/>
      <c r="B93" s="123"/>
      <c r="C93" s="123"/>
      <c r="D93" s="123"/>
      <c r="E93" s="123"/>
      <c r="F93" s="123"/>
      <c r="G93" s="123"/>
      <c r="H93" s="123"/>
      <c r="I93" s="123"/>
      <c r="J93" s="123"/>
      <c r="K93" s="123"/>
      <c r="L93" s="123"/>
      <c r="M93" s="123"/>
      <c r="N93" s="123"/>
      <c r="O93" s="123"/>
      <c r="P93" s="123"/>
      <c r="Q93" s="123"/>
      <c r="R93" s="123"/>
      <c r="S93" s="123"/>
      <c r="T93" s="123"/>
      <c r="U93" s="123"/>
      <c r="V93" s="123"/>
      <c r="W93" s="123"/>
      <c r="X93" s="123"/>
      <c r="Y93" s="123"/>
      <c r="Z93" s="123"/>
      <c r="AA93" s="123"/>
      <c r="AB93" s="123"/>
      <c r="AC93" s="123"/>
      <c r="AD93" s="123"/>
      <c r="AE93" s="123"/>
      <c r="AF93" s="123"/>
      <c r="AG93" s="123"/>
      <c r="AH93" s="123"/>
      <c r="AI93" s="123"/>
      <c r="AJ93" s="123"/>
      <c r="AK93" s="123"/>
      <c r="AL93" s="123"/>
      <c r="AM93" s="123"/>
      <c r="AN93" s="123"/>
      <c r="AO93" s="123"/>
      <c r="AP93" s="139"/>
      <c r="BB93" s="123"/>
    </row>
    <row r="94" spans="1:55" x14ac:dyDescent="0.25">
      <c r="A94" s="121"/>
      <c r="B94" s="123"/>
      <c r="C94" s="123"/>
      <c r="D94" s="123"/>
      <c r="E94" s="123"/>
      <c r="F94" s="123"/>
      <c r="G94" s="123"/>
      <c r="H94" s="123"/>
      <c r="I94" s="123"/>
      <c r="J94" s="123"/>
      <c r="K94" s="123"/>
      <c r="L94" s="123"/>
      <c r="M94" s="123"/>
      <c r="N94" s="123"/>
      <c r="O94" s="123"/>
      <c r="P94" s="123"/>
      <c r="Q94" s="123"/>
      <c r="R94" s="123"/>
      <c r="S94" s="123"/>
      <c r="T94" s="123"/>
      <c r="U94" s="123"/>
      <c r="V94" s="123"/>
      <c r="W94" s="123"/>
      <c r="X94" s="123"/>
      <c r="Y94" s="123"/>
      <c r="Z94" s="123"/>
      <c r="AA94" s="123"/>
      <c r="AB94" s="123"/>
      <c r="AC94" s="123"/>
      <c r="AD94" s="123"/>
      <c r="AE94" s="123"/>
      <c r="AF94" s="123"/>
      <c r="AG94" s="123"/>
      <c r="AH94" s="123"/>
      <c r="AI94" s="123"/>
      <c r="AJ94" s="123"/>
      <c r="AK94" s="123"/>
      <c r="AL94" s="123"/>
      <c r="AM94" s="123"/>
      <c r="AN94" s="123"/>
      <c r="AO94" s="123"/>
      <c r="AP94" s="139"/>
      <c r="BB94" s="123"/>
    </row>
    <row r="95" spans="1:55" x14ac:dyDescent="0.25">
      <c r="A95" s="121"/>
      <c r="B95" s="123"/>
      <c r="C95" s="123"/>
      <c r="D95" s="123"/>
      <c r="E95" s="123"/>
      <c r="F95" s="123"/>
      <c r="G95" s="123"/>
      <c r="H95" s="123"/>
      <c r="I95" s="123"/>
      <c r="J95" s="123"/>
      <c r="K95" s="123"/>
      <c r="L95" s="123"/>
      <c r="M95" s="123"/>
      <c r="N95" s="123"/>
      <c r="O95" s="123"/>
      <c r="P95" s="123"/>
      <c r="Q95" s="123"/>
      <c r="R95" s="123"/>
      <c r="S95" s="123"/>
      <c r="T95" s="123"/>
      <c r="U95" s="123"/>
      <c r="V95" s="123"/>
      <c r="W95" s="123"/>
      <c r="X95" s="123"/>
      <c r="Y95" s="123"/>
      <c r="Z95" s="123"/>
      <c r="AA95" s="123"/>
      <c r="AB95" s="123"/>
      <c r="AC95" s="123"/>
      <c r="AD95" s="123"/>
      <c r="AE95" s="123"/>
      <c r="AF95" s="123"/>
      <c r="AG95" s="123"/>
      <c r="AH95" s="123"/>
      <c r="AI95" s="123"/>
      <c r="AJ95" s="123"/>
      <c r="AK95" s="123"/>
      <c r="AL95" s="123"/>
      <c r="AM95" s="123"/>
      <c r="AN95" s="123"/>
      <c r="AO95" s="123"/>
      <c r="AP95" s="139"/>
      <c r="BB95" s="123"/>
    </row>
    <row r="96" spans="1:55" x14ac:dyDescent="0.25">
      <c r="A96" s="138"/>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c r="AD96" s="120"/>
      <c r="AE96" s="120"/>
      <c r="AF96" s="120"/>
      <c r="AG96" s="120"/>
      <c r="AH96" s="120"/>
      <c r="AI96" s="120"/>
      <c r="AJ96" s="120"/>
      <c r="AK96" s="120"/>
      <c r="AL96" s="120"/>
      <c r="AM96" s="120"/>
      <c r="AN96" s="120"/>
      <c r="AO96" s="120"/>
      <c r="AP96" s="139"/>
      <c r="BB96" s="123"/>
    </row>
    <row r="97" spans="1:54" x14ac:dyDescent="0.25">
      <c r="A97" s="128" t="s">
        <v>143</v>
      </c>
      <c r="B97" s="153">
        <v>0</v>
      </c>
      <c r="C97" s="153">
        <v>0</v>
      </c>
      <c r="D97" s="153">
        <v>0</v>
      </c>
      <c r="E97" s="153">
        <v>0</v>
      </c>
      <c r="F97" s="153">
        <v>0</v>
      </c>
      <c r="G97" s="153">
        <v>0</v>
      </c>
      <c r="H97" s="153">
        <v>0</v>
      </c>
      <c r="I97" s="153">
        <v>-325122.12269005802</v>
      </c>
      <c r="J97" s="153">
        <v>-756385.54058479529</v>
      </c>
      <c r="K97" s="153">
        <v>-1125819.0777777771</v>
      </c>
      <c r="L97" s="153">
        <v>-1433422.7342690048</v>
      </c>
      <c r="M97" s="153">
        <v>-1679196.5100584789</v>
      </c>
      <c r="N97" s="153">
        <v>-1863140.4051461983</v>
      </c>
      <c r="O97" s="153">
        <v>-1985254.419532164</v>
      </c>
      <c r="P97" s="153">
        <v>-2045538.5532163698</v>
      </c>
      <c r="Q97" s="153">
        <v>-2043992.8061988335</v>
      </c>
      <c r="R97" s="153">
        <v>-1980617.1784795281</v>
      </c>
      <c r="S97" s="153">
        <v>-1855411.6700584777</v>
      </c>
      <c r="T97" s="153">
        <v>-1668376.2809356712</v>
      </c>
      <c r="U97" s="153">
        <v>-1419511.0111111142</v>
      </c>
      <c r="V97" s="153">
        <v>-1108815.8605847992</v>
      </c>
      <c r="W97" s="153">
        <v>-736290.82935671508</v>
      </c>
      <c r="X97" s="153">
        <v>0</v>
      </c>
      <c r="Y97" s="153">
        <v>0</v>
      </c>
      <c r="Z97" s="153">
        <v>0</v>
      </c>
      <c r="AA97" s="153">
        <v>0</v>
      </c>
      <c r="AB97" s="153">
        <v>0</v>
      </c>
      <c r="AC97" s="153">
        <v>0</v>
      </c>
      <c r="AD97" s="153">
        <v>0</v>
      </c>
      <c r="AE97" s="153">
        <v>0</v>
      </c>
      <c r="AF97" s="153">
        <v>0</v>
      </c>
      <c r="AG97" s="153">
        <v>0</v>
      </c>
      <c r="AH97" s="153">
        <v>0</v>
      </c>
      <c r="AI97" s="153">
        <v>0</v>
      </c>
      <c r="AJ97" s="153">
        <v>0</v>
      </c>
      <c r="AK97" s="153">
        <v>0</v>
      </c>
      <c r="AL97" s="153">
        <v>0</v>
      </c>
      <c r="AM97" s="153">
        <v>0</v>
      </c>
      <c r="AN97" s="153">
        <v>0</v>
      </c>
      <c r="AO97" s="153">
        <v>0</v>
      </c>
      <c r="AP97" s="153">
        <v>0</v>
      </c>
      <c r="AQ97" s="153">
        <v>0</v>
      </c>
      <c r="AR97" s="153">
        <v>0</v>
      </c>
      <c r="AS97" s="153">
        <v>0</v>
      </c>
      <c r="AT97" s="153">
        <v>0</v>
      </c>
      <c r="AU97" s="153">
        <v>0</v>
      </c>
      <c r="AV97" s="153">
        <v>0</v>
      </c>
      <c r="AW97" s="153">
        <v>0</v>
      </c>
      <c r="AX97" s="153">
        <v>0</v>
      </c>
      <c r="AY97" s="153">
        <v>0</v>
      </c>
      <c r="BA97" s="132">
        <f t="shared" ref="BA97:BA126" si="20">SUM(B97:AY97)</f>
        <v>-22026894.999999985</v>
      </c>
      <c r="BB97" s="123"/>
    </row>
    <row r="98" spans="1:54" x14ac:dyDescent="0.25">
      <c r="A98" s="128" t="s">
        <v>19</v>
      </c>
      <c r="B98" s="153">
        <v>0</v>
      </c>
      <c r="C98" s="153">
        <v>0</v>
      </c>
      <c r="D98" s="153">
        <v>0</v>
      </c>
      <c r="E98" s="153">
        <v>0</v>
      </c>
      <c r="F98" s="153">
        <v>0</v>
      </c>
      <c r="G98" s="153">
        <v>0</v>
      </c>
      <c r="H98" s="153">
        <v>0</v>
      </c>
      <c r="I98" s="153">
        <v>-6502.442453801159</v>
      </c>
      <c r="J98" s="153">
        <v>-15127.710811695906</v>
      </c>
      <c r="K98" s="153">
        <v>-22516.381555555541</v>
      </c>
      <c r="L98" s="153">
        <v>-28668.454685380097</v>
      </c>
      <c r="M98" s="153">
        <v>-33583.930201169576</v>
      </c>
      <c r="N98" s="153">
        <v>-37262.808102923969</v>
      </c>
      <c r="O98" s="153">
        <v>-39705.088390643279</v>
      </c>
      <c r="P98" s="153">
        <v>-40910.771064327397</v>
      </c>
      <c r="Q98" s="153">
        <v>-40879.856123976671</v>
      </c>
      <c r="R98" s="153">
        <v>-39612.343569590565</v>
      </c>
      <c r="S98" s="153">
        <v>-37108.233401169557</v>
      </c>
      <c r="T98" s="153">
        <v>-33367.525618713422</v>
      </c>
      <c r="U98" s="153">
        <v>-28390.220222222284</v>
      </c>
      <c r="V98" s="153">
        <v>-22176.317211695983</v>
      </c>
      <c r="W98" s="153">
        <v>-14725.816587134303</v>
      </c>
      <c r="X98" s="153">
        <v>0</v>
      </c>
      <c r="Y98" s="153">
        <v>0</v>
      </c>
      <c r="Z98" s="153">
        <v>0</v>
      </c>
      <c r="AA98" s="153">
        <v>0</v>
      </c>
      <c r="AB98" s="153">
        <v>0</v>
      </c>
      <c r="AC98" s="153">
        <v>0</v>
      </c>
      <c r="AD98" s="153">
        <v>0</v>
      </c>
      <c r="AE98" s="153">
        <v>0</v>
      </c>
      <c r="AF98" s="153">
        <v>0</v>
      </c>
      <c r="AG98" s="153">
        <v>0</v>
      </c>
      <c r="AH98" s="153">
        <v>0</v>
      </c>
      <c r="AI98" s="153">
        <v>0</v>
      </c>
      <c r="AJ98" s="153">
        <v>0</v>
      </c>
      <c r="AK98" s="153">
        <v>0</v>
      </c>
      <c r="AL98" s="153">
        <v>0</v>
      </c>
      <c r="AM98" s="153">
        <v>0</v>
      </c>
      <c r="AN98" s="153">
        <v>0</v>
      </c>
      <c r="AO98" s="153">
        <v>0</v>
      </c>
      <c r="AP98" s="153">
        <v>0</v>
      </c>
      <c r="AQ98" s="153">
        <v>0</v>
      </c>
      <c r="AR98" s="153">
        <v>0</v>
      </c>
      <c r="AS98" s="153">
        <v>0</v>
      </c>
      <c r="AT98" s="153">
        <v>0</v>
      </c>
      <c r="AU98" s="153">
        <v>0</v>
      </c>
      <c r="AV98" s="153">
        <v>0</v>
      </c>
      <c r="AW98" s="153">
        <v>0</v>
      </c>
      <c r="AX98" s="153">
        <v>0</v>
      </c>
      <c r="AY98" s="153">
        <v>0</v>
      </c>
      <c r="BA98" s="132">
        <f t="shared" si="20"/>
        <v>-440537.89999999973</v>
      </c>
      <c r="BB98" s="123"/>
    </row>
    <row r="99" spans="1:54" x14ac:dyDescent="0.25">
      <c r="A99" s="140" t="s">
        <v>58</v>
      </c>
      <c r="B99" s="141"/>
      <c r="C99" s="141"/>
      <c r="D99" s="141"/>
      <c r="E99" s="141"/>
      <c r="F99" s="141"/>
      <c r="G99" s="141"/>
      <c r="H99" s="141"/>
      <c r="I99" s="141">
        <f>SUM(I97:I98)</f>
        <v>-331624.56514385919</v>
      </c>
      <c r="J99" s="141">
        <f t="shared" ref="J99:AN99" si="21">SUM(J97:J98)</f>
        <v>-771513.25139649119</v>
      </c>
      <c r="K99" s="141">
        <f t="shared" si="21"/>
        <v>-1148335.4593333327</v>
      </c>
      <c r="L99" s="141">
        <f t="shared" si="21"/>
        <v>-1462091.1889543848</v>
      </c>
      <c r="M99" s="141">
        <f t="shared" si="21"/>
        <v>-1712780.4402596485</v>
      </c>
      <c r="N99" s="141">
        <f t="shared" si="21"/>
        <v>-1900403.2132491223</v>
      </c>
      <c r="O99" s="141">
        <f t="shared" si="21"/>
        <v>-2024959.5079228072</v>
      </c>
      <c r="P99" s="141">
        <f t="shared" si="21"/>
        <v>-2086449.3242806972</v>
      </c>
      <c r="Q99" s="141">
        <f t="shared" si="21"/>
        <v>-2084872.6623228102</v>
      </c>
      <c r="R99" s="141">
        <f t="shared" si="21"/>
        <v>-2020229.5220491185</v>
      </c>
      <c r="S99" s="141">
        <f t="shared" si="21"/>
        <v>-1892519.9034596472</v>
      </c>
      <c r="T99" s="141">
        <f t="shared" si="21"/>
        <v>-1701743.8065543845</v>
      </c>
      <c r="U99" s="141">
        <f t="shared" si="21"/>
        <v>-1447901.2313333366</v>
      </c>
      <c r="V99" s="141">
        <f t="shared" si="21"/>
        <v>-1130992.1777964951</v>
      </c>
      <c r="W99" s="141">
        <f t="shared" si="21"/>
        <v>-751016.64594384935</v>
      </c>
      <c r="X99" s="141">
        <f t="shared" si="21"/>
        <v>0</v>
      </c>
      <c r="Y99" s="141">
        <f t="shared" si="21"/>
        <v>0</v>
      </c>
      <c r="Z99" s="141">
        <f t="shared" si="21"/>
        <v>0</v>
      </c>
      <c r="AA99" s="141">
        <f t="shared" si="21"/>
        <v>0</v>
      </c>
      <c r="AB99" s="141">
        <f t="shared" si="21"/>
        <v>0</v>
      </c>
      <c r="AC99" s="141">
        <f t="shared" si="21"/>
        <v>0</v>
      </c>
      <c r="AD99" s="141">
        <f t="shared" si="21"/>
        <v>0</v>
      </c>
      <c r="AE99" s="141">
        <f t="shared" si="21"/>
        <v>0</v>
      </c>
      <c r="AF99" s="141">
        <f t="shared" si="21"/>
        <v>0</v>
      </c>
      <c r="AG99" s="141">
        <f t="shared" si="21"/>
        <v>0</v>
      </c>
      <c r="AH99" s="141">
        <f t="shared" si="21"/>
        <v>0</v>
      </c>
      <c r="AI99" s="141">
        <f t="shared" si="21"/>
        <v>0</v>
      </c>
      <c r="AJ99" s="141">
        <f t="shared" si="21"/>
        <v>0</v>
      </c>
      <c r="AK99" s="141">
        <f t="shared" si="21"/>
        <v>0</v>
      </c>
      <c r="AL99" s="141">
        <f t="shared" si="21"/>
        <v>0</v>
      </c>
      <c r="AM99" s="141">
        <f t="shared" si="21"/>
        <v>0</v>
      </c>
      <c r="AN99" s="141">
        <f t="shared" si="21"/>
        <v>0</v>
      </c>
      <c r="AO99" s="141">
        <f t="shared" ref="AO99:AY99" si="22">SUM(AO97:AO98)</f>
        <v>0</v>
      </c>
      <c r="AP99" s="141">
        <f t="shared" si="22"/>
        <v>0</v>
      </c>
      <c r="AQ99" s="141">
        <f t="shared" si="22"/>
        <v>0</v>
      </c>
      <c r="AR99" s="141">
        <f t="shared" si="22"/>
        <v>0</v>
      </c>
      <c r="AS99" s="141">
        <f t="shared" si="22"/>
        <v>0</v>
      </c>
      <c r="AT99" s="141">
        <f t="shared" si="22"/>
        <v>0</v>
      </c>
      <c r="AU99" s="141">
        <f t="shared" si="22"/>
        <v>0</v>
      </c>
      <c r="AV99" s="141">
        <f t="shared" si="22"/>
        <v>0</v>
      </c>
      <c r="AW99" s="141">
        <f t="shared" si="22"/>
        <v>0</v>
      </c>
      <c r="AX99" s="141">
        <f t="shared" si="22"/>
        <v>0</v>
      </c>
      <c r="AY99" s="141">
        <f t="shared" si="22"/>
        <v>0</v>
      </c>
      <c r="BA99" s="132"/>
    </row>
    <row r="100" spans="1:54" x14ac:dyDescent="0.25">
      <c r="A100" s="154" t="s">
        <v>59</v>
      </c>
      <c r="B100" s="155">
        <f>(B97*'Individual Inputs'!$I$42/'Individual Inputs'!$H$42)*(1+'Individual Inputs'!$I$52)</f>
        <v>0</v>
      </c>
      <c r="C100" s="155">
        <f>(C97*'Individual Inputs'!$I$42/'Individual Inputs'!$H$42)*(1+'Individual Inputs'!$I$52)</f>
        <v>0</v>
      </c>
      <c r="D100" s="155">
        <f>(D97*'Individual Inputs'!$I$42/'Individual Inputs'!$H$42)*(1+'Individual Inputs'!$I$52)</f>
        <v>0</v>
      </c>
      <c r="E100" s="155">
        <f>(E97*'Individual Inputs'!$I$42/'Individual Inputs'!$H$42)*(1+'Individual Inputs'!$I$52)</f>
        <v>0</v>
      </c>
      <c r="F100" s="155">
        <f>(F97*'Individual Inputs'!$I$42/'Individual Inputs'!$H$42)*(1+'Individual Inputs'!$I$52)</f>
        <v>0</v>
      </c>
      <c r="G100" s="155">
        <f>(G97*'Individual Inputs'!$I$42/'Individual Inputs'!$H$42)*(1+'Individual Inputs'!$I$52)</f>
        <v>0</v>
      </c>
      <c r="H100" s="155">
        <f>(H97*'Individual Inputs'!$I$42/'Individual Inputs'!$H$42)*(1+'Individual Inputs'!$I$52)</f>
        <v>0</v>
      </c>
      <c r="I100" s="155">
        <f>(I97*'Individual Inputs'!$I$42/'Individual Inputs'!$H$42)*(1+'Individual Inputs'!$I$52)</f>
        <v>-331624.56514385919</v>
      </c>
      <c r="J100" s="155">
        <f>(J97*'Individual Inputs'!$I$42/'Individual Inputs'!$H$42)*(1+'Individual Inputs'!$I$52)</f>
        <v>-771513.25139649119</v>
      </c>
      <c r="K100" s="155">
        <f>(K97*'Individual Inputs'!$I$42/'Individual Inputs'!$H$42)*(1+'Individual Inputs'!$I$52)</f>
        <v>-1148335.4593333327</v>
      </c>
      <c r="L100" s="155">
        <f>(L97*'Individual Inputs'!$I$42/'Individual Inputs'!$H$42)*(1+'Individual Inputs'!$I$52)</f>
        <v>-1462091.1889543848</v>
      </c>
      <c r="M100" s="155">
        <f>(M97*'Individual Inputs'!$I$42/'Individual Inputs'!$H$42)*(1+'Individual Inputs'!$I$52)</f>
        <v>-1712780.4402596485</v>
      </c>
      <c r="N100" s="155">
        <f>(N97*'Individual Inputs'!$I$42/'Individual Inputs'!$H$42)*(1+'Individual Inputs'!$I$52)</f>
        <v>-1900403.2132491223</v>
      </c>
      <c r="O100" s="155">
        <f>(O97*'Individual Inputs'!$I$42/'Individual Inputs'!$H$42)*(1+'Individual Inputs'!$I$52)</f>
        <v>-2024959.5079228072</v>
      </c>
      <c r="P100" s="155">
        <f>(P97*'Individual Inputs'!$I$42/'Individual Inputs'!$H$42)*(1+'Individual Inputs'!$I$52)</f>
        <v>-2086449.3242806972</v>
      </c>
      <c r="Q100" s="155">
        <f>(Q97*'Individual Inputs'!$I$42/'Individual Inputs'!$H$42)*(1+'Individual Inputs'!$I$52)</f>
        <v>-2084872.6623228102</v>
      </c>
      <c r="R100" s="155">
        <f>(R97*'Individual Inputs'!$I$42/'Individual Inputs'!$H$42)*(1+'Individual Inputs'!$I$52)</f>
        <v>-2020229.5220491188</v>
      </c>
      <c r="S100" s="155">
        <f>(S97*'Individual Inputs'!$I$42/'Individual Inputs'!$H$42)*(1+'Individual Inputs'!$I$52)</f>
        <v>-1892519.9034596472</v>
      </c>
      <c r="T100" s="155">
        <f>(T97*'Individual Inputs'!$I$42/'Individual Inputs'!$H$42)*(1+'Individual Inputs'!$I$52)</f>
        <v>-1701743.8065543845</v>
      </c>
      <c r="U100" s="155">
        <f>(U97*'Individual Inputs'!$I$42/'Individual Inputs'!$H$42)*(1+'Individual Inputs'!$I$52)</f>
        <v>-1447901.2313333366</v>
      </c>
      <c r="V100" s="155">
        <f>(V97*'Individual Inputs'!$I$42/'Individual Inputs'!$H$42)*(1+'Individual Inputs'!$I$52)</f>
        <v>-1130992.1777964951</v>
      </c>
      <c r="W100" s="155">
        <f>(W97*'Individual Inputs'!$I$42/'Individual Inputs'!$H$42)*(1+'Individual Inputs'!$I$52)</f>
        <v>-751016.64594384935</v>
      </c>
      <c r="X100" s="155">
        <f>(X97*'Individual Inputs'!$I$42/'Individual Inputs'!$H$42)*(1+'Individual Inputs'!$I$52)</f>
        <v>0</v>
      </c>
      <c r="Y100" s="155">
        <f>(Y97*'Individual Inputs'!$I$42/'Individual Inputs'!$H$42)*(1+'Individual Inputs'!$I$52)</f>
        <v>0</v>
      </c>
      <c r="Z100" s="155">
        <f>(Z97*'Individual Inputs'!$I$42/'Individual Inputs'!$H$42)*(1+'Individual Inputs'!$I$52)</f>
        <v>0</v>
      </c>
      <c r="AA100" s="155">
        <f>(AA97*'Individual Inputs'!$I$42/'Individual Inputs'!$H$42)*(1+'Individual Inputs'!$I$52)</f>
        <v>0</v>
      </c>
      <c r="AB100" s="155">
        <f>(AB97*'Individual Inputs'!$I$42/'Individual Inputs'!$H$42)*(1+'Individual Inputs'!$I$52)</f>
        <v>0</v>
      </c>
      <c r="AC100" s="155">
        <f>(AC97*'Individual Inputs'!$I$42/'Individual Inputs'!$H$42)*(1+'Individual Inputs'!$I$52)</f>
        <v>0</v>
      </c>
      <c r="AD100" s="155">
        <f>(AD97*'Individual Inputs'!$I$42/'Individual Inputs'!$H$42)*(1+'Individual Inputs'!$I$52)</f>
        <v>0</v>
      </c>
      <c r="AE100" s="155">
        <f>(AE97*'Individual Inputs'!$I$42/'Individual Inputs'!$H$42)*(1+'Individual Inputs'!$I$52)</f>
        <v>0</v>
      </c>
      <c r="AF100" s="155">
        <f>(AF97*'Individual Inputs'!$I$42/'Individual Inputs'!$H$42)*(1+'Individual Inputs'!$I$52)</f>
        <v>0</v>
      </c>
      <c r="AG100" s="155">
        <f>(AG97*'Individual Inputs'!$I$42/'Individual Inputs'!$H$42)*(1+'Individual Inputs'!$I$52)</f>
        <v>0</v>
      </c>
      <c r="AH100" s="155">
        <f>(AH97*'Individual Inputs'!$I$42/'Individual Inputs'!$H$42)*(1+'Individual Inputs'!$I$52)</f>
        <v>0</v>
      </c>
      <c r="AI100" s="155">
        <f>(AI97*'Individual Inputs'!$I$42/'Individual Inputs'!$H$42)*(1+'Individual Inputs'!$I$52)</f>
        <v>0</v>
      </c>
      <c r="AJ100" s="155">
        <f>(AJ97*'Individual Inputs'!$I$42/'Individual Inputs'!$H$42)*(1+'Individual Inputs'!$I$52)</f>
        <v>0</v>
      </c>
      <c r="AK100" s="155">
        <f>(AK97*'Individual Inputs'!$I$42/'Individual Inputs'!$H$42)*(1+'Individual Inputs'!$I$52)</f>
        <v>0</v>
      </c>
      <c r="AL100" s="155">
        <f>(AL97*'Individual Inputs'!$I$42/'Individual Inputs'!$H$42)*(1+'Individual Inputs'!$I$52)</f>
        <v>0</v>
      </c>
      <c r="AM100" s="155">
        <f>(AM97*'Individual Inputs'!$I$42/'Individual Inputs'!$H$42)*(1+'Individual Inputs'!$I$52)</f>
        <v>0</v>
      </c>
      <c r="AN100" s="155">
        <f>(AN97*'Individual Inputs'!$I$42/'Individual Inputs'!$H$42)*(1+'Individual Inputs'!$I$52)</f>
        <v>0</v>
      </c>
      <c r="AO100" s="155">
        <f>(AO97*'Individual Inputs'!$I$42/'Individual Inputs'!$H$42)*(1+'Individual Inputs'!$I$52)</f>
        <v>0</v>
      </c>
      <c r="AP100" s="155">
        <f>(AP97*'Individual Inputs'!$I$42/'Individual Inputs'!$H$42)*(1+'Individual Inputs'!$I$52)</f>
        <v>0</v>
      </c>
      <c r="AQ100" s="155">
        <f>(AQ97*'Individual Inputs'!$I$42/'Individual Inputs'!$H$42)*(1+'Individual Inputs'!$I$52)</f>
        <v>0</v>
      </c>
      <c r="AR100" s="155">
        <f>(AR97*'Individual Inputs'!$I$42/'Individual Inputs'!$H$42)*(1+'Individual Inputs'!$I$52)</f>
        <v>0</v>
      </c>
      <c r="AS100" s="155">
        <f>(AS97*'Individual Inputs'!$I$42/'Individual Inputs'!$H$42)*(1+'Individual Inputs'!$I$52)</f>
        <v>0</v>
      </c>
      <c r="AT100" s="155">
        <f>(AT97*'Individual Inputs'!$I$42/'Individual Inputs'!$H$42)*(1+'Individual Inputs'!$I$52)</f>
        <v>0</v>
      </c>
      <c r="AU100" s="155">
        <f>(AU97*'Individual Inputs'!$I$42/'Individual Inputs'!$H$42)*(1+'Individual Inputs'!$I$52)</f>
        <v>0</v>
      </c>
      <c r="AV100" s="155">
        <f>(AV97*'Individual Inputs'!$I$42/'Individual Inputs'!$H$42)*(1+'Individual Inputs'!$I$52)</f>
        <v>0</v>
      </c>
      <c r="AW100" s="155">
        <f>(AW97*'Individual Inputs'!$I$42/'Individual Inputs'!$H$42)*(1+'Individual Inputs'!$I$52)</f>
        <v>0</v>
      </c>
      <c r="AX100" s="155">
        <f>(AX97*'Individual Inputs'!$I$42/'Individual Inputs'!$H$42)*(1+'Individual Inputs'!$I$52)</f>
        <v>0</v>
      </c>
      <c r="AY100" s="155">
        <f>(AY97*'Individual Inputs'!$I$42/'Individual Inputs'!$H$42)*(1+'Individual Inputs'!$I$52)</f>
        <v>0</v>
      </c>
      <c r="BA100" s="132"/>
      <c r="BB100" s="152">
        <f>SUM(B100:AY100)</f>
        <v>-22467432.899999987</v>
      </c>
    </row>
    <row r="101" spans="1:54" x14ac:dyDescent="0.25">
      <c r="A101" s="128" t="s">
        <v>144</v>
      </c>
      <c r="B101" s="153">
        <v>0</v>
      </c>
      <c r="C101" s="153">
        <v>0</v>
      </c>
      <c r="D101" s="153">
        <v>0</v>
      </c>
      <c r="E101" s="153">
        <v>0</v>
      </c>
      <c r="F101" s="153">
        <v>0</v>
      </c>
      <c r="G101" s="153">
        <v>0</v>
      </c>
      <c r="H101" s="153">
        <v>0</v>
      </c>
      <c r="I101" s="153">
        <v>0</v>
      </c>
      <c r="J101" s="153">
        <v>0</v>
      </c>
      <c r="K101" s="153">
        <v>0</v>
      </c>
      <c r="L101" s="153">
        <v>0</v>
      </c>
      <c r="M101" s="153">
        <v>0</v>
      </c>
      <c r="N101" s="153">
        <v>0</v>
      </c>
      <c r="O101" s="153">
        <v>-445012.45232090651</v>
      </c>
      <c r="P101" s="153">
        <v>-1052155.3923428366</v>
      </c>
      <c r="Q101" s="153">
        <v>-1546446.4847770475</v>
      </c>
      <c r="R101" s="153">
        <v>-1927885.729623538</v>
      </c>
      <c r="S101" s="153">
        <v>-2196473.1268823119</v>
      </c>
      <c r="T101" s="153">
        <v>-2352208.676553362</v>
      </c>
      <c r="U101" s="153">
        <v>-2395092.3786366954</v>
      </c>
      <c r="V101" s="153">
        <v>-2325124.2331323121</v>
      </c>
      <c r="W101" s="153">
        <v>-2142304.2400402073</v>
      </c>
      <c r="X101" s="153">
        <v>-1846632.3993603755</v>
      </c>
      <c r="Y101" s="153">
        <v>-1438108.7110928483</v>
      </c>
      <c r="Z101" s="153">
        <v>-916733.17523756251</v>
      </c>
      <c r="AA101" s="153">
        <v>0</v>
      </c>
      <c r="AB101" s="153">
        <v>0</v>
      </c>
      <c r="AC101" s="153">
        <v>0</v>
      </c>
      <c r="AD101" s="153">
        <v>0</v>
      </c>
      <c r="AE101" s="153">
        <v>0</v>
      </c>
      <c r="AF101" s="153">
        <v>0</v>
      </c>
      <c r="AG101" s="153">
        <v>0</v>
      </c>
      <c r="AH101" s="153">
        <v>0</v>
      </c>
      <c r="AI101" s="153">
        <v>0</v>
      </c>
      <c r="AJ101" s="153">
        <v>0</v>
      </c>
      <c r="AK101" s="153">
        <v>0</v>
      </c>
      <c r="AL101" s="153">
        <v>0</v>
      </c>
      <c r="AM101" s="153">
        <v>0</v>
      </c>
      <c r="AN101" s="153">
        <v>0</v>
      </c>
      <c r="AO101" s="153">
        <v>0</v>
      </c>
      <c r="AP101" s="153">
        <v>0</v>
      </c>
      <c r="AQ101" s="153">
        <v>0</v>
      </c>
      <c r="AR101" s="153">
        <v>0</v>
      </c>
      <c r="AS101" s="153">
        <v>0</v>
      </c>
      <c r="AT101" s="153">
        <v>0</v>
      </c>
      <c r="AU101" s="153">
        <v>0</v>
      </c>
      <c r="AV101" s="153">
        <v>0</v>
      </c>
      <c r="AW101" s="153">
        <v>0</v>
      </c>
      <c r="AX101" s="153">
        <v>0</v>
      </c>
      <c r="AY101" s="153">
        <v>0</v>
      </c>
      <c r="BA101" s="132">
        <f t="shared" si="20"/>
        <v>-20584177.000000004</v>
      </c>
    </row>
    <row r="102" spans="1:54" x14ac:dyDescent="0.25">
      <c r="A102" s="128" t="s">
        <v>19</v>
      </c>
      <c r="B102" s="153">
        <v>0</v>
      </c>
      <c r="C102" s="153">
        <v>0</v>
      </c>
      <c r="D102" s="153">
        <v>0</v>
      </c>
      <c r="E102" s="153">
        <v>0</v>
      </c>
      <c r="F102" s="153">
        <v>0</v>
      </c>
      <c r="G102" s="153">
        <v>0</v>
      </c>
      <c r="H102" s="153">
        <v>0</v>
      </c>
      <c r="I102" s="153">
        <v>0</v>
      </c>
      <c r="J102" s="153">
        <v>0</v>
      </c>
      <c r="K102" s="153">
        <v>0</v>
      </c>
      <c r="L102" s="153">
        <v>0</v>
      </c>
      <c r="M102" s="153">
        <v>0</v>
      </c>
      <c r="N102" s="153">
        <v>0</v>
      </c>
      <c r="O102" s="153">
        <v>-8900.2490464181301</v>
      </c>
      <c r="P102" s="153">
        <v>-21043.107846856732</v>
      </c>
      <c r="Q102" s="153">
        <v>-30928.929695540952</v>
      </c>
      <c r="R102" s="153">
        <v>-38557.714592470758</v>
      </c>
      <c r="S102" s="153">
        <v>-43929.462537646235</v>
      </c>
      <c r="T102" s="153">
        <v>-47044.173531067245</v>
      </c>
      <c r="U102" s="153">
        <v>-47901.84757273391</v>
      </c>
      <c r="V102" s="153">
        <v>-46502.484662646246</v>
      </c>
      <c r="W102" s="153">
        <v>-42846.084800804143</v>
      </c>
      <c r="X102" s="153">
        <v>-36932.647987207507</v>
      </c>
      <c r="Y102" s="153">
        <v>-28762.174221856967</v>
      </c>
      <c r="Z102" s="153">
        <v>-18334.66350475125</v>
      </c>
      <c r="AA102" s="153">
        <v>0</v>
      </c>
      <c r="AB102" s="153">
        <v>0</v>
      </c>
      <c r="AC102" s="153">
        <v>0</v>
      </c>
      <c r="AD102" s="153">
        <v>0</v>
      </c>
      <c r="AE102" s="153">
        <v>0</v>
      </c>
      <c r="AF102" s="153">
        <v>0</v>
      </c>
      <c r="AG102" s="153">
        <v>0</v>
      </c>
      <c r="AH102" s="153">
        <v>0</v>
      </c>
      <c r="AI102" s="153">
        <v>0</v>
      </c>
      <c r="AJ102" s="153">
        <v>0</v>
      </c>
      <c r="AK102" s="153">
        <v>0</v>
      </c>
      <c r="AL102" s="153">
        <v>0</v>
      </c>
      <c r="AM102" s="153">
        <v>0</v>
      </c>
      <c r="AN102" s="153">
        <v>0</v>
      </c>
      <c r="AO102" s="153">
        <v>0</v>
      </c>
      <c r="AP102" s="153">
        <v>0</v>
      </c>
      <c r="AQ102" s="153">
        <v>0</v>
      </c>
      <c r="AR102" s="153">
        <v>0</v>
      </c>
      <c r="AS102" s="153">
        <v>0</v>
      </c>
      <c r="AT102" s="153">
        <v>0</v>
      </c>
      <c r="AU102" s="153">
        <v>0</v>
      </c>
      <c r="AV102" s="153">
        <v>0</v>
      </c>
      <c r="AW102" s="153">
        <v>0</v>
      </c>
      <c r="AX102" s="153">
        <v>0</v>
      </c>
      <c r="AY102" s="153">
        <v>0</v>
      </c>
      <c r="BA102" s="132">
        <f t="shared" si="20"/>
        <v>-411683.5400000001</v>
      </c>
    </row>
    <row r="103" spans="1:54" x14ac:dyDescent="0.25">
      <c r="A103" s="140" t="s">
        <v>58</v>
      </c>
      <c r="B103" s="141">
        <f t="shared" ref="B103:AN103" si="23">SUM(B101:B102)</f>
        <v>0</v>
      </c>
      <c r="C103" s="141">
        <f t="shared" si="23"/>
        <v>0</v>
      </c>
      <c r="D103" s="141">
        <f t="shared" si="23"/>
        <v>0</v>
      </c>
      <c r="E103" s="141">
        <f t="shared" si="23"/>
        <v>0</v>
      </c>
      <c r="F103" s="141">
        <f t="shared" si="23"/>
        <v>0</v>
      </c>
      <c r="G103" s="141">
        <f t="shared" si="23"/>
        <v>0</v>
      </c>
      <c r="H103" s="141">
        <f t="shared" si="23"/>
        <v>0</v>
      </c>
      <c r="I103" s="141">
        <f t="shared" si="23"/>
        <v>0</v>
      </c>
      <c r="J103" s="141">
        <f t="shared" si="23"/>
        <v>0</v>
      </c>
      <c r="K103" s="141">
        <f t="shared" si="23"/>
        <v>0</v>
      </c>
      <c r="L103" s="141">
        <f t="shared" si="23"/>
        <v>0</v>
      </c>
      <c r="M103" s="141">
        <f t="shared" si="23"/>
        <v>0</v>
      </c>
      <c r="N103" s="141">
        <f t="shared" si="23"/>
        <v>0</v>
      </c>
      <c r="O103" s="141">
        <f t="shared" si="23"/>
        <v>-453912.70136732463</v>
      </c>
      <c r="P103" s="141">
        <f t="shared" si="23"/>
        <v>-1073198.5001896934</v>
      </c>
      <c r="Q103" s="141">
        <f t="shared" si="23"/>
        <v>-1577375.4144725886</v>
      </c>
      <c r="R103" s="141">
        <f t="shared" si="23"/>
        <v>-1966443.4442160088</v>
      </c>
      <c r="S103" s="141">
        <f t="shared" si="23"/>
        <v>-2240402.5894199582</v>
      </c>
      <c r="T103" s="141">
        <f t="shared" si="23"/>
        <v>-2399252.8500844291</v>
      </c>
      <c r="U103" s="141">
        <f t="shared" si="23"/>
        <v>-2442994.2262094296</v>
      </c>
      <c r="V103" s="141">
        <f t="shared" si="23"/>
        <v>-2371626.7177949585</v>
      </c>
      <c r="W103" s="141">
        <f t="shared" si="23"/>
        <v>-2185150.3248410113</v>
      </c>
      <c r="X103" s="141">
        <f t="shared" si="23"/>
        <v>-1883565.0473475829</v>
      </c>
      <c r="Y103" s="141">
        <f t="shared" si="23"/>
        <v>-1466870.8853147053</v>
      </c>
      <c r="Z103" s="141">
        <f t="shared" si="23"/>
        <v>-935067.83874231379</v>
      </c>
      <c r="AA103" s="141">
        <f t="shared" si="23"/>
        <v>0</v>
      </c>
      <c r="AB103" s="141">
        <f t="shared" si="23"/>
        <v>0</v>
      </c>
      <c r="AC103" s="141">
        <f t="shared" si="23"/>
        <v>0</v>
      </c>
      <c r="AD103" s="141">
        <f t="shared" si="23"/>
        <v>0</v>
      </c>
      <c r="AE103" s="141">
        <f t="shared" si="23"/>
        <v>0</v>
      </c>
      <c r="AF103" s="141">
        <f t="shared" si="23"/>
        <v>0</v>
      </c>
      <c r="AG103" s="141">
        <f t="shared" si="23"/>
        <v>0</v>
      </c>
      <c r="AH103" s="141">
        <f t="shared" si="23"/>
        <v>0</v>
      </c>
      <c r="AI103" s="141">
        <f t="shared" si="23"/>
        <v>0</v>
      </c>
      <c r="AJ103" s="141">
        <f t="shared" si="23"/>
        <v>0</v>
      </c>
      <c r="AK103" s="141">
        <f t="shared" si="23"/>
        <v>0</v>
      </c>
      <c r="AL103" s="141">
        <f t="shared" si="23"/>
        <v>0</v>
      </c>
      <c r="AM103" s="141">
        <f t="shared" si="23"/>
        <v>0</v>
      </c>
      <c r="AN103" s="142">
        <f t="shared" si="23"/>
        <v>0</v>
      </c>
      <c r="AO103" s="142">
        <f t="shared" ref="AO103:AY103" si="24">SUM(AO101:AO102)</f>
        <v>0</v>
      </c>
      <c r="AP103" s="142">
        <f t="shared" si="24"/>
        <v>0</v>
      </c>
      <c r="AQ103" s="142">
        <f t="shared" si="24"/>
        <v>0</v>
      </c>
      <c r="AR103" s="142">
        <f t="shared" si="24"/>
        <v>0</v>
      </c>
      <c r="AS103" s="142">
        <f t="shared" si="24"/>
        <v>0</v>
      </c>
      <c r="AT103" s="142">
        <f t="shared" si="24"/>
        <v>0</v>
      </c>
      <c r="AU103" s="142">
        <f t="shared" si="24"/>
        <v>0</v>
      </c>
      <c r="AV103" s="142">
        <f t="shared" si="24"/>
        <v>0</v>
      </c>
      <c r="AW103" s="142">
        <f t="shared" si="24"/>
        <v>0</v>
      </c>
      <c r="AX103" s="142">
        <f t="shared" si="24"/>
        <v>0</v>
      </c>
      <c r="AY103" s="142">
        <f t="shared" si="24"/>
        <v>0</v>
      </c>
      <c r="BA103" s="132"/>
    </row>
    <row r="104" spans="1:54" x14ac:dyDescent="0.25">
      <c r="A104" s="154" t="s">
        <v>59</v>
      </c>
      <c r="B104" s="155">
        <f>(B101*'Individual Inputs'!$I$42/'Individual Inputs'!$H$42)*(1+'Individual Inputs'!$I$52)</f>
        <v>0</v>
      </c>
      <c r="C104" s="155">
        <f>(C101*'Individual Inputs'!$I$42/'Individual Inputs'!$H$42)*(1+'Individual Inputs'!$I$52)</f>
        <v>0</v>
      </c>
      <c r="D104" s="155">
        <f>(D101*'Individual Inputs'!$I$42/'Individual Inputs'!$H$42)*(1+'Individual Inputs'!$I$52)</f>
        <v>0</v>
      </c>
      <c r="E104" s="155">
        <f>(E101*'Individual Inputs'!$I$42/'Individual Inputs'!$H$42)*(1+'Individual Inputs'!$I$52)</f>
        <v>0</v>
      </c>
      <c r="F104" s="155">
        <f>(F101*'Individual Inputs'!$I$42/'Individual Inputs'!$H$42)*(1+'Individual Inputs'!$I$52)</f>
        <v>0</v>
      </c>
      <c r="G104" s="155">
        <f>(G101*'Individual Inputs'!$I$42/'Individual Inputs'!$H$42)*(1+'Individual Inputs'!$I$52)</f>
        <v>0</v>
      </c>
      <c r="H104" s="155">
        <f>(H101*'Individual Inputs'!$I$42/'Individual Inputs'!$H$42)*(1+'Individual Inputs'!$I$52)</f>
        <v>0</v>
      </c>
      <c r="I104" s="155">
        <f>(I101*'Individual Inputs'!$I$42/'Individual Inputs'!$H$42)*(1+'Individual Inputs'!$I$52)</f>
        <v>0</v>
      </c>
      <c r="J104" s="155">
        <f>(J101*'Individual Inputs'!$I$42/'Individual Inputs'!$H$42)*(1+'Individual Inputs'!$I$52)</f>
        <v>0</v>
      </c>
      <c r="K104" s="155">
        <f>(K101*'Individual Inputs'!$I$42/'Individual Inputs'!$H$42)*(1+'Individual Inputs'!$I$52)</f>
        <v>0</v>
      </c>
      <c r="L104" s="155">
        <f>(L101*'Individual Inputs'!$I$42/'Individual Inputs'!$H$42)*(1+'Individual Inputs'!$I$52)</f>
        <v>0</v>
      </c>
      <c r="M104" s="155">
        <f>(M101*'Individual Inputs'!$I$42/'Individual Inputs'!$H$42)*(1+'Individual Inputs'!$I$52)</f>
        <v>0</v>
      </c>
      <c r="N104" s="155">
        <f>(N101*'Individual Inputs'!$I$42/'Individual Inputs'!$H$42)*(1+'Individual Inputs'!$I$52)</f>
        <v>0</v>
      </c>
      <c r="O104" s="155">
        <f>(O101*'Individual Inputs'!$I$42/'Individual Inputs'!$H$42)*(1+'Individual Inputs'!$I$52)</f>
        <v>-453912.70136732463</v>
      </c>
      <c r="P104" s="155">
        <f>(P101*'Individual Inputs'!$I$42/'Individual Inputs'!$H$42)*(1+'Individual Inputs'!$I$52)</f>
        <v>-1073198.5001896934</v>
      </c>
      <c r="Q104" s="155">
        <f>(Q101*'Individual Inputs'!$I$42/'Individual Inputs'!$H$42)*(1+'Individual Inputs'!$I$52)</f>
        <v>-1577375.4144725886</v>
      </c>
      <c r="R104" s="155">
        <f>(R101*'Individual Inputs'!$I$42/'Individual Inputs'!$H$42)*(1+'Individual Inputs'!$I$52)</f>
        <v>-1966443.4442160088</v>
      </c>
      <c r="S104" s="155">
        <f>(S101*'Individual Inputs'!$I$42/'Individual Inputs'!$H$42)*(1+'Individual Inputs'!$I$52)</f>
        <v>-2240402.5894199582</v>
      </c>
      <c r="T104" s="155">
        <f>(T101*'Individual Inputs'!$I$42/'Individual Inputs'!$H$42)*(1+'Individual Inputs'!$I$52)</f>
        <v>-2399252.8500844291</v>
      </c>
      <c r="U104" s="155">
        <f>(U101*'Individual Inputs'!$I$42/'Individual Inputs'!$H$42)*(1+'Individual Inputs'!$I$52)</f>
        <v>-2442994.2262094296</v>
      </c>
      <c r="V104" s="155">
        <f>(V101*'Individual Inputs'!$I$42/'Individual Inputs'!$H$42)*(1+'Individual Inputs'!$I$52)</f>
        <v>-2371626.7177949585</v>
      </c>
      <c r="W104" s="155">
        <f>(W101*'Individual Inputs'!$I$42/'Individual Inputs'!$H$42)*(1+'Individual Inputs'!$I$52)</f>
        <v>-2185150.3248410113</v>
      </c>
      <c r="X104" s="155">
        <f>(X101*'Individual Inputs'!$I$42/'Individual Inputs'!$H$42)*(1+'Individual Inputs'!$I$52)</f>
        <v>-1883565.0473475833</v>
      </c>
      <c r="Y104" s="155">
        <f>(Y101*'Individual Inputs'!$I$42/'Individual Inputs'!$H$42)*(1+'Individual Inputs'!$I$52)</f>
        <v>-1466870.8853147053</v>
      </c>
      <c r="Z104" s="155">
        <f>(Z101*'Individual Inputs'!$I$42/'Individual Inputs'!$H$42)*(1+'Individual Inputs'!$I$52)</f>
        <v>-935067.83874231379</v>
      </c>
      <c r="AA104" s="155">
        <f>(AA101*'Individual Inputs'!$I$42/'Individual Inputs'!$H$42)*(1+'Individual Inputs'!$I$52)</f>
        <v>0</v>
      </c>
      <c r="AB104" s="155">
        <f>(AB101*'Individual Inputs'!$I$42/'Individual Inputs'!$H$42)*(1+'Individual Inputs'!$I$52)</f>
        <v>0</v>
      </c>
      <c r="AC104" s="155">
        <f>(AC101*'Individual Inputs'!$I$42/'Individual Inputs'!$H$42)*(1+'Individual Inputs'!$I$52)</f>
        <v>0</v>
      </c>
      <c r="AD104" s="155">
        <f>(AD101*'Individual Inputs'!$I$42/'Individual Inputs'!$H$42)*(1+'Individual Inputs'!$I$52)</f>
        <v>0</v>
      </c>
      <c r="AE104" s="155">
        <f>(AE101*'Individual Inputs'!$I$42/'Individual Inputs'!$H$42)*(1+'Individual Inputs'!$I$52)</f>
        <v>0</v>
      </c>
      <c r="AF104" s="155">
        <f>(AF101*'Individual Inputs'!$I$42/'Individual Inputs'!$H$42)*(1+'Individual Inputs'!$I$52)</f>
        <v>0</v>
      </c>
      <c r="AG104" s="155">
        <f>(AG101*'Individual Inputs'!$I$42/'Individual Inputs'!$H$42)*(1+'Individual Inputs'!$I$52)</f>
        <v>0</v>
      </c>
      <c r="AH104" s="155">
        <f>(AH101*'Individual Inputs'!$I$42/'Individual Inputs'!$H$42)*(1+'Individual Inputs'!$I$52)</f>
        <v>0</v>
      </c>
      <c r="AI104" s="155">
        <f>(AI101*'Individual Inputs'!$I$42/'Individual Inputs'!$H$42)*(1+'Individual Inputs'!$I$52)</f>
        <v>0</v>
      </c>
      <c r="AJ104" s="155">
        <f>(AJ101*'Individual Inputs'!$I$42/'Individual Inputs'!$H$42)*(1+'Individual Inputs'!$I$52)</f>
        <v>0</v>
      </c>
      <c r="AK104" s="155">
        <f>(AK101*'Individual Inputs'!$I$42/'Individual Inputs'!$H$42)*(1+'Individual Inputs'!$I$52)</f>
        <v>0</v>
      </c>
      <c r="AL104" s="155">
        <f>(AL101*'Individual Inputs'!$I$42/'Individual Inputs'!$H$42)*(1+'Individual Inputs'!$I$52)</f>
        <v>0</v>
      </c>
      <c r="AM104" s="155">
        <f>(AM101*'Individual Inputs'!$I$42/'Individual Inputs'!$H$42)*(1+'Individual Inputs'!$I$52)</f>
        <v>0</v>
      </c>
      <c r="AN104" s="156"/>
      <c r="AO104" s="156"/>
      <c r="AP104" s="156"/>
      <c r="AQ104" s="156"/>
      <c r="AR104" s="156"/>
      <c r="AS104" s="156"/>
      <c r="AT104" s="156"/>
      <c r="AU104" s="156"/>
      <c r="AV104" s="156"/>
      <c r="AW104" s="156"/>
      <c r="AX104" s="156"/>
      <c r="AY104" s="156"/>
      <c r="BA104" s="132"/>
      <c r="BB104" s="152">
        <f>SUM(B104:AY104)</f>
        <v>-20995860.540000007</v>
      </c>
    </row>
    <row r="105" spans="1:54" x14ac:dyDescent="0.25">
      <c r="A105" s="128" t="s">
        <v>145</v>
      </c>
      <c r="B105" s="153">
        <v>0</v>
      </c>
      <c r="C105" s="153">
        <v>0</v>
      </c>
      <c r="D105" s="153">
        <v>0</v>
      </c>
      <c r="E105" s="153">
        <v>0</v>
      </c>
      <c r="F105" s="153">
        <v>0</v>
      </c>
      <c r="G105" s="153">
        <v>0</v>
      </c>
      <c r="H105" s="153">
        <v>0</v>
      </c>
      <c r="I105" s="153">
        <v>0</v>
      </c>
      <c r="J105" s="153">
        <v>0</v>
      </c>
      <c r="K105" s="153">
        <v>0</v>
      </c>
      <c r="L105" s="153">
        <v>0</v>
      </c>
      <c r="M105" s="153">
        <v>0</v>
      </c>
      <c r="N105" s="153">
        <v>0</v>
      </c>
      <c r="O105" s="153">
        <v>-424668.74376827455</v>
      </c>
      <c r="P105" s="153">
        <v>-1004056.1930007304</v>
      </c>
      <c r="Q105" s="153">
        <v>-1475750.8078033617</v>
      </c>
      <c r="R105" s="153">
        <v>-1839752.5881761685</v>
      </c>
      <c r="S105" s="153">
        <v>-2096061.5341191515</v>
      </c>
      <c r="T105" s="153">
        <v>-2244677.645632307</v>
      </c>
      <c r="U105" s="153">
        <v>-2285600.9227156416</v>
      </c>
      <c r="V105" s="153">
        <v>-2218831.3653691523</v>
      </c>
      <c r="W105" s="153">
        <v>-2044368.9735928364</v>
      </c>
      <c r="X105" s="153">
        <v>-1762213.7473866921</v>
      </c>
      <c r="Y105" s="153">
        <v>-1372365.6867507398</v>
      </c>
      <c r="Z105" s="153">
        <v>-874824.79168492928</v>
      </c>
      <c r="AA105" s="153">
        <v>0</v>
      </c>
      <c r="AB105" s="153">
        <v>0</v>
      </c>
      <c r="AC105" s="153">
        <v>0</v>
      </c>
      <c r="AD105" s="153">
        <v>0</v>
      </c>
      <c r="AE105" s="153">
        <v>0</v>
      </c>
      <c r="AF105" s="153">
        <v>0</v>
      </c>
      <c r="AG105" s="153">
        <v>0</v>
      </c>
      <c r="AH105" s="153">
        <v>0</v>
      </c>
      <c r="AI105" s="153">
        <v>0</v>
      </c>
      <c r="AJ105" s="153">
        <v>0</v>
      </c>
      <c r="AK105" s="153">
        <v>0</v>
      </c>
      <c r="AL105" s="153">
        <v>0</v>
      </c>
      <c r="AM105" s="153">
        <v>0</v>
      </c>
      <c r="AN105" s="153">
        <v>0</v>
      </c>
      <c r="AO105" s="153">
        <v>0</v>
      </c>
      <c r="AP105" s="153">
        <v>0</v>
      </c>
      <c r="AQ105" s="153">
        <v>0</v>
      </c>
      <c r="AR105" s="153">
        <v>0</v>
      </c>
      <c r="AS105" s="153">
        <v>0</v>
      </c>
      <c r="AT105" s="153">
        <v>0</v>
      </c>
      <c r="AU105" s="153">
        <v>0</v>
      </c>
      <c r="AV105" s="153">
        <v>0</v>
      </c>
      <c r="AW105" s="153">
        <v>0</v>
      </c>
      <c r="AX105" s="153">
        <v>0</v>
      </c>
      <c r="AY105" s="153">
        <v>0</v>
      </c>
      <c r="BA105" s="132">
        <f t="shared" si="20"/>
        <v>-19643172.999999985</v>
      </c>
    </row>
    <row r="106" spans="1:54" x14ac:dyDescent="0.25">
      <c r="A106" s="128" t="s">
        <v>19</v>
      </c>
      <c r="B106" s="153">
        <v>0</v>
      </c>
      <c r="C106" s="153">
        <v>0</v>
      </c>
      <c r="D106" s="153">
        <v>0</v>
      </c>
      <c r="E106" s="153">
        <v>0</v>
      </c>
      <c r="F106" s="153">
        <v>0</v>
      </c>
      <c r="G106" s="153">
        <v>0</v>
      </c>
      <c r="H106" s="153">
        <v>0</v>
      </c>
      <c r="I106" s="153">
        <v>0</v>
      </c>
      <c r="J106" s="153">
        <v>0</v>
      </c>
      <c r="K106" s="153">
        <v>0</v>
      </c>
      <c r="L106" s="153">
        <v>0</v>
      </c>
      <c r="M106" s="153">
        <v>0</v>
      </c>
      <c r="N106" s="153">
        <v>0</v>
      </c>
      <c r="O106" s="153">
        <v>-8493.3748753654909</v>
      </c>
      <c r="P106" s="153">
        <v>-20081.123860014606</v>
      </c>
      <c r="Q106" s="153">
        <v>-29515.016156067235</v>
      </c>
      <c r="R106" s="153">
        <v>-36795.05176352337</v>
      </c>
      <c r="S106" s="153">
        <v>-41921.230682383029</v>
      </c>
      <c r="T106" s="153">
        <v>-44893.552912646141</v>
      </c>
      <c r="U106" s="153">
        <v>-45712.018454312834</v>
      </c>
      <c r="V106" s="153">
        <v>-44376.627307383045</v>
      </c>
      <c r="W106" s="153">
        <v>-40887.37947185673</v>
      </c>
      <c r="X106" s="153">
        <v>-35244.274947733844</v>
      </c>
      <c r="Y106" s="153">
        <v>-27447.313735014795</v>
      </c>
      <c r="Z106" s="153">
        <v>-17496.495833698587</v>
      </c>
      <c r="AA106" s="153">
        <v>0</v>
      </c>
      <c r="AB106" s="153">
        <v>0</v>
      </c>
      <c r="AC106" s="153">
        <v>0</v>
      </c>
      <c r="AD106" s="153">
        <v>0</v>
      </c>
      <c r="AE106" s="153">
        <v>0</v>
      </c>
      <c r="AF106" s="153">
        <v>0</v>
      </c>
      <c r="AG106" s="153">
        <v>0</v>
      </c>
      <c r="AH106" s="153">
        <v>0</v>
      </c>
      <c r="AI106" s="153">
        <v>0</v>
      </c>
      <c r="AJ106" s="153">
        <v>0</v>
      </c>
      <c r="AK106" s="153">
        <v>0</v>
      </c>
      <c r="AL106" s="153">
        <v>0</v>
      </c>
      <c r="AM106" s="153">
        <v>0</v>
      </c>
      <c r="AN106" s="153">
        <v>0</v>
      </c>
      <c r="AO106" s="153">
        <v>0</v>
      </c>
      <c r="AP106" s="153">
        <v>0</v>
      </c>
      <c r="AQ106" s="153">
        <v>0</v>
      </c>
      <c r="AR106" s="153">
        <v>0</v>
      </c>
      <c r="AS106" s="153">
        <v>0</v>
      </c>
      <c r="AT106" s="153">
        <v>0</v>
      </c>
      <c r="AU106" s="153">
        <v>0</v>
      </c>
      <c r="AV106" s="153">
        <v>0</v>
      </c>
      <c r="AW106" s="153">
        <v>0</v>
      </c>
      <c r="AX106" s="153">
        <v>0</v>
      </c>
      <c r="AY106" s="153">
        <v>0</v>
      </c>
      <c r="BA106" s="132">
        <f t="shared" si="20"/>
        <v>-392863.45999999979</v>
      </c>
    </row>
    <row r="107" spans="1:54" x14ac:dyDescent="0.25">
      <c r="A107" s="140" t="s">
        <v>58</v>
      </c>
      <c r="B107" s="141">
        <f t="shared" ref="B107:AM107" si="25">SUM(B105:B106)</f>
        <v>0</v>
      </c>
      <c r="C107" s="141">
        <f t="shared" si="25"/>
        <v>0</v>
      </c>
      <c r="D107" s="141">
        <f t="shared" si="25"/>
        <v>0</v>
      </c>
      <c r="E107" s="141">
        <f t="shared" si="25"/>
        <v>0</v>
      </c>
      <c r="F107" s="141">
        <f t="shared" si="25"/>
        <v>0</v>
      </c>
      <c r="G107" s="141">
        <f t="shared" si="25"/>
        <v>0</v>
      </c>
      <c r="H107" s="141">
        <f t="shared" si="25"/>
        <v>0</v>
      </c>
      <c r="I107" s="141">
        <f t="shared" si="25"/>
        <v>0</v>
      </c>
      <c r="J107" s="141">
        <f t="shared" si="25"/>
        <v>0</v>
      </c>
      <c r="K107" s="141">
        <f t="shared" si="25"/>
        <v>0</v>
      </c>
      <c r="L107" s="141">
        <f t="shared" si="25"/>
        <v>0</v>
      </c>
      <c r="M107" s="141">
        <f t="shared" si="25"/>
        <v>0</v>
      </c>
      <c r="N107" s="141">
        <f t="shared" si="25"/>
        <v>0</v>
      </c>
      <c r="O107" s="141">
        <f t="shared" si="25"/>
        <v>-433162.11864364002</v>
      </c>
      <c r="P107" s="141">
        <f t="shared" si="25"/>
        <v>-1024137.316860745</v>
      </c>
      <c r="Q107" s="141">
        <f t="shared" si="25"/>
        <v>-1505265.8239594288</v>
      </c>
      <c r="R107" s="141">
        <f t="shared" si="25"/>
        <v>-1876547.6399396919</v>
      </c>
      <c r="S107" s="141">
        <f t="shared" si="25"/>
        <v>-2137982.7648015344</v>
      </c>
      <c r="T107" s="141">
        <f t="shared" si="25"/>
        <v>-2289571.198544953</v>
      </c>
      <c r="U107" s="141">
        <f t="shared" si="25"/>
        <v>-2331312.9411699544</v>
      </c>
      <c r="V107" s="141">
        <f t="shared" si="25"/>
        <v>-2263207.9926765352</v>
      </c>
      <c r="W107" s="141">
        <f t="shared" si="25"/>
        <v>-2085256.353064693</v>
      </c>
      <c r="X107" s="141">
        <f t="shared" si="25"/>
        <v>-1797458.0223344259</v>
      </c>
      <c r="Y107" s="141">
        <f t="shared" si="25"/>
        <v>-1399813.0004857546</v>
      </c>
      <c r="Z107" s="141">
        <f t="shared" si="25"/>
        <v>-892321.28751862783</v>
      </c>
      <c r="AA107" s="141">
        <f t="shared" si="25"/>
        <v>0</v>
      </c>
      <c r="AB107" s="141">
        <f t="shared" si="25"/>
        <v>0</v>
      </c>
      <c r="AC107" s="141">
        <f t="shared" si="25"/>
        <v>0</v>
      </c>
      <c r="AD107" s="141">
        <f t="shared" si="25"/>
        <v>0</v>
      </c>
      <c r="AE107" s="141">
        <f t="shared" si="25"/>
        <v>0</v>
      </c>
      <c r="AF107" s="141">
        <f t="shared" si="25"/>
        <v>0</v>
      </c>
      <c r="AG107" s="141">
        <f t="shared" si="25"/>
        <v>0</v>
      </c>
      <c r="AH107" s="141">
        <f t="shared" si="25"/>
        <v>0</v>
      </c>
      <c r="AI107" s="141">
        <f t="shared" si="25"/>
        <v>0</v>
      </c>
      <c r="AJ107" s="141">
        <f t="shared" si="25"/>
        <v>0</v>
      </c>
      <c r="AK107" s="141">
        <f t="shared" si="25"/>
        <v>0</v>
      </c>
      <c r="AL107" s="141">
        <f t="shared" si="25"/>
        <v>0</v>
      </c>
      <c r="AM107" s="141">
        <f t="shared" si="25"/>
        <v>0</v>
      </c>
      <c r="AN107" s="142">
        <f>AN105+AN106</f>
        <v>0</v>
      </c>
      <c r="AO107" s="142">
        <f t="shared" ref="AO107:AY107" si="26">AO105+AO106</f>
        <v>0</v>
      </c>
      <c r="AP107" s="142">
        <f t="shared" si="26"/>
        <v>0</v>
      </c>
      <c r="AQ107" s="142">
        <f t="shared" si="26"/>
        <v>0</v>
      </c>
      <c r="AR107" s="142">
        <f t="shared" si="26"/>
        <v>0</v>
      </c>
      <c r="AS107" s="142">
        <f t="shared" si="26"/>
        <v>0</v>
      </c>
      <c r="AT107" s="142">
        <f t="shared" si="26"/>
        <v>0</v>
      </c>
      <c r="AU107" s="142">
        <f t="shared" si="26"/>
        <v>0</v>
      </c>
      <c r="AV107" s="142">
        <f t="shared" si="26"/>
        <v>0</v>
      </c>
      <c r="AW107" s="142">
        <f t="shared" si="26"/>
        <v>0</v>
      </c>
      <c r="AX107" s="142">
        <f t="shared" si="26"/>
        <v>0</v>
      </c>
      <c r="AY107" s="142">
        <f t="shared" si="26"/>
        <v>0</v>
      </c>
      <c r="BA107" s="132"/>
    </row>
    <row r="108" spans="1:54" x14ac:dyDescent="0.25">
      <c r="A108" s="134" t="s">
        <v>59</v>
      </c>
      <c r="B108" s="135">
        <f>(B105*'Individual Inputs'!$I$42/'Individual Inputs'!$H$42)*(1+'Individual Inputs'!$I$52)</f>
        <v>0</v>
      </c>
      <c r="C108" s="135">
        <f>(C105*'Individual Inputs'!$I$42/'Individual Inputs'!$H$42)*(1+'Individual Inputs'!$I$52)</f>
        <v>0</v>
      </c>
      <c r="D108" s="135">
        <f>(D105*'Individual Inputs'!$I$42/'Individual Inputs'!$H$42)*(1+'Individual Inputs'!$I$52)</f>
        <v>0</v>
      </c>
      <c r="E108" s="135">
        <f>(E105*'Individual Inputs'!$I$42/'Individual Inputs'!$H$42)*(1+'Individual Inputs'!$I$52)</f>
        <v>0</v>
      </c>
      <c r="F108" s="135">
        <f>(F105*'Individual Inputs'!$I$42/'Individual Inputs'!$H$42)*(1+'Individual Inputs'!$I$52)</f>
        <v>0</v>
      </c>
      <c r="G108" s="135">
        <f>(G105*'Individual Inputs'!$I$42/'Individual Inputs'!$H$42)*(1+'Individual Inputs'!$I$52)</f>
        <v>0</v>
      </c>
      <c r="H108" s="135">
        <f>(H105*'Individual Inputs'!$I$42/'Individual Inputs'!$H$42)*(1+'Individual Inputs'!$I$52)</f>
        <v>0</v>
      </c>
      <c r="I108" s="135">
        <f>(I105*'Individual Inputs'!$I$42/'Individual Inputs'!$H$42)*(1+'Individual Inputs'!$I$52)</f>
        <v>0</v>
      </c>
      <c r="J108" s="135">
        <f>(J105*'Individual Inputs'!$I$42/'Individual Inputs'!$H$42)*(1+'Individual Inputs'!$I$52)</f>
        <v>0</v>
      </c>
      <c r="K108" s="135">
        <f>(K105*'Individual Inputs'!$I$42/'Individual Inputs'!$H$42)*(1+'Individual Inputs'!$I$52)</f>
        <v>0</v>
      </c>
      <c r="L108" s="135">
        <f>(L105*'Individual Inputs'!$I$42/'Individual Inputs'!$H$42)*(1+'Individual Inputs'!$I$52)</f>
        <v>0</v>
      </c>
      <c r="M108" s="135">
        <f>(M105*'Individual Inputs'!$I$42/'Individual Inputs'!$H$42)*(1+'Individual Inputs'!$I$52)</f>
        <v>0</v>
      </c>
      <c r="N108" s="135">
        <f>(N105*'Individual Inputs'!$I$42/'Individual Inputs'!$H$42)*(1+'Individual Inputs'!$I$52)</f>
        <v>0</v>
      </c>
      <c r="O108" s="135">
        <f>(O105*'Individual Inputs'!$I$42/'Individual Inputs'!$H$42)*(1+'Individual Inputs'!$I$52)</f>
        <v>-433162.11864364007</v>
      </c>
      <c r="P108" s="135">
        <f>(P105*'Individual Inputs'!$I$42/'Individual Inputs'!$H$42)*(1+'Individual Inputs'!$I$52)</f>
        <v>-1024137.316860745</v>
      </c>
      <c r="Q108" s="135">
        <f>(Q105*'Individual Inputs'!$I$42/'Individual Inputs'!$H$42)*(1+'Individual Inputs'!$I$52)</f>
        <v>-1505265.823959429</v>
      </c>
      <c r="R108" s="135">
        <f>(R105*'Individual Inputs'!$I$42/'Individual Inputs'!$H$42)*(1+'Individual Inputs'!$I$52)</f>
        <v>-1876547.6399396921</v>
      </c>
      <c r="S108" s="135">
        <f>(S105*'Individual Inputs'!$I$42/'Individual Inputs'!$H$42)*(1+'Individual Inputs'!$I$52)</f>
        <v>-2137982.7648015348</v>
      </c>
      <c r="T108" s="135">
        <f>(T105*'Individual Inputs'!$I$42/'Individual Inputs'!$H$42)*(1+'Individual Inputs'!$I$52)</f>
        <v>-2289571.198544953</v>
      </c>
      <c r="U108" s="135">
        <f>(U105*'Individual Inputs'!$I$42/'Individual Inputs'!$H$42)*(1+'Individual Inputs'!$I$52)</f>
        <v>-2331312.9411699548</v>
      </c>
      <c r="V108" s="135">
        <f>(V105*'Individual Inputs'!$I$42/'Individual Inputs'!$H$42)*(1+'Individual Inputs'!$I$52)</f>
        <v>-2263207.9926765352</v>
      </c>
      <c r="W108" s="135">
        <f>(W105*'Individual Inputs'!$I$42/'Individual Inputs'!$H$42)*(1+'Individual Inputs'!$I$52)</f>
        <v>-2085256.3530646933</v>
      </c>
      <c r="X108" s="135">
        <f>(X105*'Individual Inputs'!$I$42/'Individual Inputs'!$H$42)*(1+'Individual Inputs'!$I$52)</f>
        <v>-1797458.0223344259</v>
      </c>
      <c r="Y108" s="135">
        <f>(Y105*'Individual Inputs'!$I$42/'Individual Inputs'!$H$42)*(1+'Individual Inputs'!$I$52)</f>
        <v>-1399813.0004857546</v>
      </c>
      <c r="Z108" s="135">
        <f>(Z105*'Individual Inputs'!$I$42/'Individual Inputs'!$H$42)*(1+'Individual Inputs'!$I$52)</f>
        <v>-892321.28751862783</v>
      </c>
      <c r="AA108" s="135">
        <f>(AA105*'Individual Inputs'!$I$42/'Individual Inputs'!$H$42)*(1+'Individual Inputs'!$I$52)</f>
        <v>0</v>
      </c>
      <c r="AB108" s="135">
        <f>(AB105*'Individual Inputs'!$I$42/'Individual Inputs'!$H$42)*(1+'Individual Inputs'!$I$52)</f>
        <v>0</v>
      </c>
      <c r="AC108" s="135">
        <f>(AC105*'Individual Inputs'!$I$42/'Individual Inputs'!$H$42)*(1+'Individual Inputs'!$I$52)</f>
        <v>0</v>
      </c>
      <c r="AD108" s="135">
        <f>(AD105*'Individual Inputs'!$I$42/'Individual Inputs'!$H$42)*(1+'Individual Inputs'!$I$52)</f>
        <v>0</v>
      </c>
      <c r="AE108" s="135">
        <f>(AE105*'Individual Inputs'!$I$42/'Individual Inputs'!$H$42)*(1+'Individual Inputs'!$I$52)</f>
        <v>0</v>
      </c>
      <c r="AF108" s="135">
        <f>(AF105*'Individual Inputs'!$I$42/'Individual Inputs'!$H$42)*(1+'Individual Inputs'!$I$52)</f>
        <v>0</v>
      </c>
      <c r="AG108" s="135">
        <f>(AG105*'Individual Inputs'!$I$42/'Individual Inputs'!$H$42)*(1+'Individual Inputs'!$I$52)</f>
        <v>0</v>
      </c>
      <c r="AH108" s="135">
        <f>(AH105*'Individual Inputs'!$I$42/'Individual Inputs'!$H$42)*(1+'Individual Inputs'!$I$52)</f>
        <v>0</v>
      </c>
      <c r="AI108" s="135">
        <f>(AI105*'Individual Inputs'!$I$42/'Individual Inputs'!$H$42)*(1+'Individual Inputs'!$I$52)</f>
        <v>0</v>
      </c>
      <c r="AJ108" s="135">
        <f>(AJ105*'Individual Inputs'!$I$42/'Individual Inputs'!$H$42)*(1+'Individual Inputs'!$I$52)</f>
        <v>0</v>
      </c>
      <c r="AK108" s="135">
        <f>(AK105*'Individual Inputs'!$I$42/'Individual Inputs'!$H$42)*(1+'Individual Inputs'!$I$52)</f>
        <v>0</v>
      </c>
      <c r="AL108" s="135">
        <f>(AL105*'Individual Inputs'!$I$42/'Individual Inputs'!$H$42)*(1+'Individual Inputs'!$I$52)</f>
        <v>0</v>
      </c>
      <c r="AM108" s="135">
        <f>(AM105*'Individual Inputs'!$I$42/'Individual Inputs'!$H$42)*(1+'Individual Inputs'!$I$52)</f>
        <v>0</v>
      </c>
      <c r="AN108" s="156"/>
      <c r="AO108" s="156"/>
      <c r="AP108" s="156"/>
      <c r="AQ108" s="156"/>
      <c r="AR108" s="156"/>
      <c r="AS108" s="156"/>
      <c r="AT108" s="156"/>
      <c r="AU108" s="156"/>
      <c r="AV108" s="156"/>
      <c r="AW108" s="156"/>
      <c r="AX108" s="156"/>
      <c r="AY108" s="156"/>
      <c r="BA108" s="132"/>
      <c r="BB108" s="152">
        <f>SUM(B108:AY108)</f>
        <v>-20036036.459999986</v>
      </c>
    </row>
    <row r="109" spans="1:54" x14ac:dyDescent="0.25">
      <c r="A109" s="128" t="s">
        <v>146</v>
      </c>
      <c r="B109" s="153">
        <v>0</v>
      </c>
      <c r="C109" s="153">
        <v>0</v>
      </c>
      <c r="D109" s="153">
        <v>0</v>
      </c>
      <c r="E109" s="153">
        <v>0</v>
      </c>
      <c r="F109" s="153">
        <v>0</v>
      </c>
      <c r="G109" s="153">
        <v>0</v>
      </c>
      <c r="H109" s="153">
        <v>0</v>
      </c>
      <c r="I109" s="153">
        <v>0</v>
      </c>
      <c r="J109" s="153">
        <v>0</v>
      </c>
      <c r="K109" s="153">
        <v>0</v>
      </c>
      <c r="L109" s="153">
        <v>0</v>
      </c>
      <c r="M109" s="153">
        <v>0</v>
      </c>
      <c r="N109" s="153">
        <v>0</v>
      </c>
      <c r="O109" s="153">
        <v>0</v>
      </c>
      <c r="P109" s="153">
        <v>0</v>
      </c>
      <c r="Q109" s="153">
        <v>0</v>
      </c>
      <c r="R109" s="153">
        <v>0</v>
      </c>
      <c r="S109" s="153">
        <v>0</v>
      </c>
      <c r="T109" s="153">
        <v>0</v>
      </c>
      <c r="U109" s="153">
        <v>0</v>
      </c>
      <c r="V109" s="153">
        <v>0</v>
      </c>
      <c r="W109" s="153">
        <v>0</v>
      </c>
      <c r="X109" s="153">
        <v>0</v>
      </c>
      <c r="Y109" s="153">
        <v>0</v>
      </c>
      <c r="Z109" s="153">
        <v>0</v>
      </c>
      <c r="AA109" s="153">
        <v>-998965.23866959091</v>
      </c>
      <c r="AB109" s="153">
        <v>-2361881.4645467848</v>
      </c>
      <c r="AC109" s="153">
        <v>-3471467.5369152064</v>
      </c>
      <c r="AD109" s="153">
        <v>-4327723.4557748558</v>
      </c>
      <c r="AE109" s="153">
        <v>-4930649.221125735</v>
      </c>
      <c r="AF109" s="153">
        <v>-5280244.8329678345</v>
      </c>
      <c r="AG109" s="153">
        <v>-5376510.2913011722</v>
      </c>
      <c r="AH109" s="153">
        <v>-5219445.5961257331</v>
      </c>
      <c r="AI109" s="153">
        <v>-4809050.7474415302</v>
      </c>
      <c r="AJ109" s="153">
        <v>-4145325.7452485263</v>
      </c>
      <c r="AK109" s="153">
        <v>-3228270.5895468146</v>
      </c>
      <c r="AL109" s="153">
        <v>-2057885.280336231</v>
      </c>
      <c r="AM109" s="153">
        <v>0</v>
      </c>
      <c r="AN109" s="153">
        <v>0</v>
      </c>
      <c r="AO109" s="153">
        <v>0</v>
      </c>
      <c r="AP109" s="153">
        <v>0</v>
      </c>
      <c r="AQ109" s="153">
        <v>0</v>
      </c>
      <c r="AR109" s="153">
        <v>0</v>
      </c>
      <c r="AS109" s="153">
        <v>0</v>
      </c>
      <c r="AT109" s="153">
        <v>0</v>
      </c>
      <c r="AU109" s="153">
        <v>0</v>
      </c>
      <c r="AV109" s="153">
        <v>0</v>
      </c>
      <c r="AW109" s="153">
        <v>0</v>
      </c>
      <c r="AX109" s="153">
        <v>0</v>
      </c>
      <c r="AY109" s="153">
        <v>0</v>
      </c>
      <c r="BA109" s="132">
        <f t="shared" si="20"/>
        <v>-46207420.000000015</v>
      </c>
      <c r="BB109" s="123"/>
    </row>
    <row r="110" spans="1:54" x14ac:dyDescent="0.25">
      <c r="A110" s="128" t="s">
        <v>19</v>
      </c>
      <c r="B110" s="153">
        <v>0</v>
      </c>
      <c r="C110" s="153">
        <v>0</v>
      </c>
      <c r="D110" s="153">
        <v>0</v>
      </c>
      <c r="E110" s="153">
        <v>0</v>
      </c>
      <c r="F110" s="153">
        <v>0</v>
      </c>
      <c r="G110" s="153">
        <v>0</v>
      </c>
      <c r="H110" s="153">
        <v>0</v>
      </c>
      <c r="I110" s="153">
        <v>0</v>
      </c>
      <c r="J110" s="153">
        <v>0</v>
      </c>
      <c r="K110" s="153">
        <v>0</v>
      </c>
      <c r="L110" s="153">
        <v>0</v>
      </c>
      <c r="M110" s="153">
        <v>0</v>
      </c>
      <c r="N110" s="153">
        <v>0</v>
      </c>
      <c r="O110" s="153">
        <v>0</v>
      </c>
      <c r="P110" s="153">
        <v>0</v>
      </c>
      <c r="Q110" s="153">
        <v>0</v>
      </c>
      <c r="R110" s="153">
        <v>0</v>
      </c>
      <c r="S110" s="153">
        <v>0</v>
      </c>
      <c r="T110" s="153">
        <v>0</v>
      </c>
      <c r="U110" s="153">
        <v>0</v>
      </c>
      <c r="V110" s="153">
        <v>0</v>
      </c>
      <c r="W110" s="153">
        <v>0</v>
      </c>
      <c r="X110" s="153">
        <v>0</v>
      </c>
      <c r="Y110" s="153">
        <v>0</v>
      </c>
      <c r="Z110" s="153">
        <v>0</v>
      </c>
      <c r="AA110" s="153">
        <v>-19979.304773391817</v>
      </c>
      <c r="AB110" s="153">
        <v>-47237.629290935693</v>
      </c>
      <c r="AC110" s="153">
        <v>-69429.350738304129</v>
      </c>
      <c r="AD110" s="153">
        <v>-86554.469115497122</v>
      </c>
      <c r="AE110" s="153">
        <v>-98612.984422514695</v>
      </c>
      <c r="AF110" s="153">
        <v>-105604.89665935669</v>
      </c>
      <c r="AG110" s="153">
        <v>-107530.20582602345</v>
      </c>
      <c r="AH110" s="153">
        <v>-104388.91192251467</v>
      </c>
      <c r="AI110" s="153">
        <v>-96181.014948830605</v>
      </c>
      <c r="AJ110" s="153">
        <v>-82906.514904970521</v>
      </c>
      <c r="AK110" s="153">
        <v>-64565.41179093629</v>
      </c>
      <c r="AL110" s="153">
        <v>-41157.705606724623</v>
      </c>
      <c r="AM110" s="153">
        <v>0</v>
      </c>
      <c r="AN110" s="153">
        <v>0</v>
      </c>
      <c r="AO110" s="153">
        <v>0</v>
      </c>
      <c r="AP110" s="153">
        <v>0</v>
      </c>
      <c r="AQ110" s="153">
        <v>0</v>
      </c>
      <c r="AR110" s="153">
        <v>0</v>
      </c>
      <c r="AS110" s="153">
        <v>0</v>
      </c>
      <c r="AT110" s="153">
        <v>0</v>
      </c>
      <c r="AU110" s="153">
        <v>0</v>
      </c>
      <c r="AV110" s="153">
        <v>0</v>
      </c>
      <c r="AW110" s="153">
        <v>0</v>
      </c>
      <c r="AX110" s="153">
        <v>0</v>
      </c>
      <c r="AY110" s="153">
        <v>0</v>
      </c>
      <c r="BA110" s="132">
        <f t="shared" si="20"/>
        <v>-924148.40000000026</v>
      </c>
      <c r="BB110" s="123"/>
    </row>
    <row r="111" spans="1:54" x14ac:dyDescent="0.25">
      <c r="A111" s="140" t="s">
        <v>58</v>
      </c>
      <c r="B111" s="141">
        <f t="shared" ref="B111:AM111" si="27">SUM(B109:B110)</f>
        <v>0</v>
      </c>
      <c r="C111" s="141">
        <f t="shared" si="27"/>
        <v>0</v>
      </c>
      <c r="D111" s="141">
        <f t="shared" si="27"/>
        <v>0</v>
      </c>
      <c r="E111" s="141">
        <f t="shared" si="27"/>
        <v>0</v>
      </c>
      <c r="F111" s="141">
        <f t="shared" si="27"/>
        <v>0</v>
      </c>
      <c r="G111" s="141">
        <f t="shared" si="27"/>
        <v>0</v>
      </c>
      <c r="H111" s="141">
        <f t="shared" si="27"/>
        <v>0</v>
      </c>
      <c r="I111" s="141">
        <f t="shared" si="27"/>
        <v>0</v>
      </c>
      <c r="J111" s="141">
        <f t="shared" si="27"/>
        <v>0</v>
      </c>
      <c r="K111" s="141">
        <f t="shared" si="27"/>
        <v>0</v>
      </c>
      <c r="L111" s="141">
        <f t="shared" si="27"/>
        <v>0</v>
      </c>
      <c r="M111" s="141">
        <f t="shared" si="27"/>
        <v>0</v>
      </c>
      <c r="N111" s="141">
        <f t="shared" si="27"/>
        <v>0</v>
      </c>
      <c r="O111" s="141">
        <f t="shared" si="27"/>
        <v>0</v>
      </c>
      <c r="P111" s="141">
        <f t="shared" si="27"/>
        <v>0</v>
      </c>
      <c r="Q111" s="141">
        <f t="shared" si="27"/>
        <v>0</v>
      </c>
      <c r="R111" s="141">
        <f t="shared" si="27"/>
        <v>0</v>
      </c>
      <c r="S111" s="141">
        <f t="shared" si="27"/>
        <v>0</v>
      </c>
      <c r="T111" s="141">
        <f t="shared" si="27"/>
        <v>0</v>
      </c>
      <c r="U111" s="141">
        <f t="shared" si="27"/>
        <v>0</v>
      </c>
      <c r="V111" s="141">
        <f t="shared" si="27"/>
        <v>0</v>
      </c>
      <c r="W111" s="141">
        <f t="shared" si="27"/>
        <v>0</v>
      </c>
      <c r="X111" s="141">
        <f t="shared" si="27"/>
        <v>0</v>
      </c>
      <c r="Y111" s="141">
        <f t="shared" si="27"/>
        <v>0</v>
      </c>
      <c r="Z111" s="141">
        <f t="shared" si="27"/>
        <v>0</v>
      </c>
      <c r="AA111" s="141">
        <f t="shared" si="27"/>
        <v>-1018944.5434429827</v>
      </c>
      <c r="AB111" s="141">
        <f t="shared" si="27"/>
        <v>-2409119.0938377203</v>
      </c>
      <c r="AC111" s="141">
        <f t="shared" si="27"/>
        <v>-3540896.8876535106</v>
      </c>
      <c r="AD111" s="141">
        <f t="shared" si="27"/>
        <v>-4414277.9248903533</v>
      </c>
      <c r="AE111" s="141">
        <f t="shared" si="27"/>
        <v>-5029262.2055482501</v>
      </c>
      <c r="AF111" s="141">
        <f t="shared" si="27"/>
        <v>-5385849.7296271911</v>
      </c>
      <c r="AG111" s="141">
        <f t="shared" si="27"/>
        <v>-5484040.4971271958</v>
      </c>
      <c r="AH111" s="141">
        <f t="shared" si="27"/>
        <v>-5323834.5080482475</v>
      </c>
      <c r="AI111" s="141">
        <f t="shared" si="27"/>
        <v>-4905231.7623903612</v>
      </c>
      <c r="AJ111" s="141">
        <f t="shared" si="27"/>
        <v>-4228232.2601534966</v>
      </c>
      <c r="AK111" s="141">
        <f t="shared" si="27"/>
        <v>-3292836.0013377508</v>
      </c>
      <c r="AL111" s="141">
        <f t="shared" si="27"/>
        <v>-2099042.9859429556</v>
      </c>
      <c r="AM111" s="141">
        <f t="shared" si="27"/>
        <v>0</v>
      </c>
      <c r="AN111" s="141">
        <f t="shared" ref="AN111:AY111" si="28">SUM(AN109:AN110)</f>
        <v>0</v>
      </c>
      <c r="AO111" s="141">
        <f t="shared" si="28"/>
        <v>0</v>
      </c>
      <c r="AP111" s="141">
        <f t="shared" si="28"/>
        <v>0</v>
      </c>
      <c r="AQ111" s="141">
        <f t="shared" si="28"/>
        <v>0</v>
      </c>
      <c r="AR111" s="141">
        <f t="shared" si="28"/>
        <v>0</v>
      </c>
      <c r="AS111" s="141">
        <f t="shared" si="28"/>
        <v>0</v>
      </c>
      <c r="AT111" s="141">
        <f t="shared" si="28"/>
        <v>0</v>
      </c>
      <c r="AU111" s="141">
        <f t="shared" si="28"/>
        <v>0</v>
      </c>
      <c r="AV111" s="141">
        <f t="shared" si="28"/>
        <v>0</v>
      </c>
      <c r="AW111" s="141">
        <f t="shared" si="28"/>
        <v>0</v>
      </c>
      <c r="AX111" s="141">
        <f t="shared" si="28"/>
        <v>0</v>
      </c>
      <c r="AY111" s="141">
        <f t="shared" si="28"/>
        <v>0</v>
      </c>
      <c r="BA111" s="132"/>
    </row>
    <row r="112" spans="1:54" x14ac:dyDescent="0.25">
      <c r="A112" s="134" t="s">
        <v>59</v>
      </c>
      <c r="B112" s="135">
        <f>(B109*'Individual Inputs'!$I$42/'Individual Inputs'!$H$42)*(1+'Individual Inputs'!$I$52)</f>
        <v>0</v>
      </c>
      <c r="C112" s="135">
        <f>(C109*'Individual Inputs'!$I$42/'Individual Inputs'!$H$42)*(1+'Individual Inputs'!$I$52)</f>
        <v>0</v>
      </c>
      <c r="D112" s="135">
        <f>(D109*'Individual Inputs'!$I$42/'Individual Inputs'!$H$42)*(1+'Individual Inputs'!$I$52)</f>
        <v>0</v>
      </c>
      <c r="E112" s="135">
        <f>(E109*'Individual Inputs'!$I$42/'Individual Inputs'!$H$42)*(1+'Individual Inputs'!$I$52)</f>
        <v>0</v>
      </c>
      <c r="F112" s="135">
        <f>(F109*'Individual Inputs'!$I$42/'Individual Inputs'!$H$42)*(1+'Individual Inputs'!$I$52)</f>
        <v>0</v>
      </c>
      <c r="G112" s="135">
        <f>(G109*'Individual Inputs'!$I$42/'Individual Inputs'!$H$42)*(1+'Individual Inputs'!$I$52)</f>
        <v>0</v>
      </c>
      <c r="H112" s="135">
        <f>(H109*'Individual Inputs'!$I$42/'Individual Inputs'!$H$42)*(1+'Individual Inputs'!$I$52)</f>
        <v>0</v>
      </c>
      <c r="I112" s="135">
        <f>(I109*'Individual Inputs'!$I$42/'Individual Inputs'!$H$42)*(1+'Individual Inputs'!$I$52)</f>
        <v>0</v>
      </c>
      <c r="J112" s="135">
        <f>(J109*'Individual Inputs'!$I$42/'Individual Inputs'!$H$42)*(1+'Individual Inputs'!$I$52)</f>
        <v>0</v>
      </c>
      <c r="K112" s="135">
        <f>(K109*'Individual Inputs'!$I$42/'Individual Inputs'!$H$42)*(1+'Individual Inputs'!$I$52)</f>
        <v>0</v>
      </c>
      <c r="L112" s="135">
        <f>(L109*'Individual Inputs'!$I$42/'Individual Inputs'!$H$42)*(1+'Individual Inputs'!$I$52)</f>
        <v>0</v>
      </c>
      <c r="M112" s="135">
        <f>(M109*'Individual Inputs'!$I$42/'Individual Inputs'!$H$42)*(1+'Individual Inputs'!$I$52)</f>
        <v>0</v>
      </c>
      <c r="N112" s="135">
        <f>(N109*'Individual Inputs'!$I$42/'Individual Inputs'!$H$42)*(1+'Individual Inputs'!$I$52)</f>
        <v>0</v>
      </c>
      <c r="O112" s="135">
        <f>(O109*'Individual Inputs'!$I$42/'Individual Inputs'!$H$42)*(1+'Individual Inputs'!$I$52)</f>
        <v>0</v>
      </c>
      <c r="P112" s="135">
        <f>(P109*'Individual Inputs'!$I$42/'Individual Inputs'!$H$42)*(1+'Individual Inputs'!$I$52)</f>
        <v>0</v>
      </c>
      <c r="Q112" s="135">
        <f>(Q109*'Individual Inputs'!$I$42/'Individual Inputs'!$H$42)*(1+'Individual Inputs'!$I$52)</f>
        <v>0</v>
      </c>
      <c r="R112" s="135">
        <f>(R109*'Individual Inputs'!$I$42/'Individual Inputs'!$H$42)*(1+'Individual Inputs'!$I$52)</f>
        <v>0</v>
      </c>
      <c r="S112" s="135">
        <f>(S109*'Individual Inputs'!$I$42/'Individual Inputs'!$H$42)*(1+'Individual Inputs'!$I$52)</f>
        <v>0</v>
      </c>
      <c r="T112" s="135">
        <f>(T109*'Individual Inputs'!$I$42/'Individual Inputs'!$H$42)*(1+'Individual Inputs'!$I$52)</f>
        <v>0</v>
      </c>
      <c r="U112" s="135">
        <f>(U109*'Individual Inputs'!$I$42/'Individual Inputs'!$H$42)*(1+'Individual Inputs'!$I$52)</f>
        <v>0</v>
      </c>
      <c r="V112" s="135">
        <f>(V109*'Individual Inputs'!$I$42/'Individual Inputs'!$H$42)*(1+'Individual Inputs'!$I$52)</f>
        <v>0</v>
      </c>
      <c r="W112" s="135">
        <f>(W109*'Individual Inputs'!$I$42/'Individual Inputs'!$H$42)*(1+'Individual Inputs'!$I$52)</f>
        <v>0</v>
      </c>
      <c r="X112" s="135">
        <f>(X109*'Individual Inputs'!$I$42/'Individual Inputs'!$H$42)*(1+'Individual Inputs'!$I$52)</f>
        <v>0</v>
      </c>
      <c r="Y112" s="135">
        <f>(Y109*'Individual Inputs'!$I$42/'Individual Inputs'!$H$42)*(1+'Individual Inputs'!$I$52)</f>
        <v>0</v>
      </c>
      <c r="Z112" s="135">
        <f>(Z109*'Individual Inputs'!$I$42/'Individual Inputs'!$H$42)*(1+'Individual Inputs'!$I$52)</f>
        <v>0</v>
      </c>
      <c r="AA112" s="135">
        <f>(AA109*'Individual Inputs'!$I$42/'Individual Inputs'!$H$42)*(1+'Individual Inputs'!$I$52)</f>
        <v>-1018944.5434429827</v>
      </c>
      <c r="AB112" s="135">
        <f>(AB109*'Individual Inputs'!$I$42/'Individual Inputs'!$H$42)*(1+'Individual Inputs'!$I$52)</f>
        <v>-2409119.0938377203</v>
      </c>
      <c r="AC112" s="135">
        <f>(AC109*'Individual Inputs'!$I$42/'Individual Inputs'!$H$42)*(1+'Individual Inputs'!$I$52)</f>
        <v>-3540896.8876535106</v>
      </c>
      <c r="AD112" s="135">
        <f>(AD109*'Individual Inputs'!$I$42/'Individual Inputs'!$H$42)*(1+'Individual Inputs'!$I$52)</f>
        <v>-4414277.9248903533</v>
      </c>
      <c r="AE112" s="135">
        <f>(AE109*'Individual Inputs'!$I$42/'Individual Inputs'!$H$42)*(1+'Individual Inputs'!$I$52)</f>
        <v>-5029262.2055482501</v>
      </c>
      <c r="AF112" s="135">
        <f>(AF109*'Individual Inputs'!$I$42/'Individual Inputs'!$H$42)*(1+'Individual Inputs'!$I$52)</f>
        <v>-5385849.7296271911</v>
      </c>
      <c r="AG112" s="135">
        <f>(AG109*'Individual Inputs'!$I$42/'Individual Inputs'!$H$42)*(1+'Individual Inputs'!$I$52)</f>
        <v>-5484040.4971271958</v>
      </c>
      <c r="AH112" s="135">
        <f>(AH109*'Individual Inputs'!$I$42/'Individual Inputs'!$H$42)*(1+'Individual Inputs'!$I$52)</f>
        <v>-5323834.5080482475</v>
      </c>
      <c r="AI112" s="135">
        <f>(AI109*'Individual Inputs'!$I$42/'Individual Inputs'!$H$42)*(1+'Individual Inputs'!$I$52)</f>
        <v>-4905231.7623903612</v>
      </c>
      <c r="AJ112" s="135">
        <f>(AJ109*'Individual Inputs'!$I$42/'Individual Inputs'!$H$42)*(1+'Individual Inputs'!$I$52)</f>
        <v>-4228232.2601534966</v>
      </c>
      <c r="AK112" s="135">
        <f>(AK109*'Individual Inputs'!$I$42/'Individual Inputs'!$H$42)*(1+'Individual Inputs'!$I$52)</f>
        <v>-3292836.0013377508</v>
      </c>
      <c r="AL112" s="135">
        <f>(AL109*'Individual Inputs'!$I$42/'Individual Inputs'!$H$42)*(1+'Individual Inputs'!$I$52)</f>
        <v>-2099042.9859429556</v>
      </c>
      <c r="AM112" s="135">
        <f>(AM109*'Individual Inputs'!$I$42/'Individual Inputs'!$H$42)*(1+'Individual Inputs'!$I$52)</f>
        <v>0</v>
      </c>
      <c r="AN112" s="135"/>
      <c r="AO112" s="135"/>
      <c r="AP112" s="135"/>
      <c r="AQ112" s="135"/>
      <c r="AR112" s="135"/>
      <c r="AS112" s="135"/>
      <c r="AT112" s="135"/>
      <c r="AU112" s="135"/>
      <c r="AV112" s="135"/>
      <c r="AW112" s="135"/>
      <c r="AX112" s="135"/>
      <c r="AY112" s="135"/>
      <c r="BA112" s="132"/>
      <c r="BB112" s="152">
        <f>SUM(B112:AY112)</f>
        <v>-47131568.400000013</v>
      </c>
    </row>
    <row r="113" spans="1:54" x14ac:dyDescent="0.25">
      <c r="A113" s="128" t="s">
        <v>147</v>
      </c>
      <c r="B113" s="153">
        <v>0</v>
      </c>
      <c r="C113" s="153">
        <v>0</v>
      </c>
      <c r="D113" s="153">
        <v>0</v>
      </c>
      <c r="E113" s="153">
        <v>0</v>
      </c>
      <c r="F113" s="153">
        <v>0</v>
      </c>
      <c r="G113" s="153">
        <v>0</v>
      </c>
      <c r="H113" s="153">
        <v>0</v>
      </c>
      <c r="I113" s="153">
        <v>0</v>
      </c>
      <c r="J113" s="153">
        <v>0</v>
      </c>
      <c r="K113" s="153">
        <v>0</v>
      </c>
      <c r="L113" s="153">
        <v>0</v>
      </c>
      <c r="M113" s="153">
        <v>0</v>
      </c>
      <c r="N113" s="153">
        <v>0</v>
      </c>
      <c r="O113" s="153">
        <v>0</v>
      </c>
      <c r="P113" s="153">
        <v>0</v>
      </c>
      <c r="Q113" s="153">
        <v>0</v>
      </c>
      <c r="R113" s="153">
        <v>0</v>
      </c>
      <c r="S113" s="153">
        <v>0</v>
      </c>
      <c r="T113" s="153">
        <v>0</v>
      </c>
      <c r="U113" s="153">
        <v>0</v>
      </c>
      <c r="V113" s="153">
        <v>0</v>
      </c>
      <c r="W113" s="153">
        <v>0</v>
      </c>
      <c r="X113" s="153">
        <v>0</v>
      </c>
      <c r="Y113" s="153">
        <v>0</v>
      </c>
      <c r="Z113" s="153">
        <v>0</v>
      </c>
      <c r="AA113" s="153">
        <v>-303753.56142178352</v>
      </c>
      <c r="AB113" s="153">
        <v>-718173.0442068713</v>
      </c>
      <c r="AC113" s="153">
        <v>-1055562.8833516079</v>
      </c>
      <c r="AD113" s="153">
        <v>-1315923.0788559939</v>
      </c>
      <c r="AE113" s="153">
        <v>-1499253.6307200296</v>
      </c>
      <c r="AF113" s="153">
        <v>-1605554.5389437126</v>
      </c>
      <c r="AG113" s="153">
        <v>-1634825.803527046</v>
      </c>
      <c r="AH113" s="153">
        <v>-1587067.4244700298</v>
      </c>
      <c r="AI113" s="153">
        <v>-1462279.4017726611</v>
      </c>
      <c r="AJ113" s="153">
        <v>-1260461.7354349382</v>
      </c>
      <c r="AK113" s="153">
        <v>-981614.42545687966</v>
      </c>
      <c r="AL113" s="153">
        <v>-625737.47183844261</v>
      </c>
      <c r="AM113" s="153">
        <v>0</v>
      </c>
      <c r="AN113" s="153">
        <v>0</v>
      </c>
      <c r="AO113" s="153">
        <v>0</v>
      </c>
      <c r="AP113" s="153">
        <v>0</v>
      </c>
      <c r="AQ113" s="153">
        <v>0</v>
      </c>
      <c r="AR113" s="153">
        <v>0</v>
      </c>
      <c r="AS113" s="153">
        <v>0</v>
      </c>
      <c r="AT113" s="153">
        <v>0</v>
      </c>
      <c r="AU113" s="153">
        <v>0</v>
      </c>
      <c r="AV113" s="153">
        <v>0</v>
      </c>
      <c r="AW113" s="153">
        <v>0</v>
      </c>
      <c r="AX113" s="153">
        <v>0</v>
      </c>
      <c r="AY113" s="153">
        <v>0</v>
      </c>
      <c r="BA113" s="132">
        <f t="shared" si="20"/>
        <v>-14050206.999999996</v>
      </c>
      <c r="BB113" s="123"/>
    </row>
    <row r="114" spans="1:54" x14ac:dyDescent="0.25">
      <c r="A114" s="128" t="s">
        <v>19</v>
      </c>
      <c r="B114" s="153">
        <v>0</v>
      </c>
      <c r="C114" s="153">
        <v>0</v>
      </c>
      <c r="D114" s="153">
        <v>0</v>
      </c>
      <c r="E114" s="153">
        <v>0</v>
      </c>
      <c r="F114" s="153">
        <v>0</v>
      </c>
      <c r="G114" s="153">
        <v>0</v>
      </c>
      <c r="H114" s="153">
        <v>0</v>
      </c>
      <c r="I114" s="153">
        <v>0</v>
      </c>
      <c r="J114" s="153">
        <v>0</v>
      </c>
      <c r="K114" s="153">
        <v>0</v>
      </c>
      <c r="L114" s="153">
        <v>0</v>
      </c>
      <c r="M114" s="153">
        <v>0</v>
      </c>
      <c r="N114" s="153">
        <v>0</v>
      </c>
      <c r="O114" s="153">
        <v>0</v>
      </c>
      <c r="P114" s="153">
        <v>0</v>
      </c>
      <c r="Q114" s="153">
        <v>0</v>
      </c>
      <c r="R114" s="153">
        <v>0</v>
      </c>
      <c r="S114" s="153">
        <v>0</v>
      </c>
      <c r="T114" s="153">
        <v>0</v>
      </c>
      <c r="U114" s="153">
        <v>0</v>
      </c>
      <c r="V114" s="153">
        <v>0</v>
      </c>
      <c r="W114" s="153">
        <v>0</v>
      </c>
      <c r="X114" s="153">
        <v>0</v>
      </c>
      <c r="Y114" s="153">
        <v>0</v>
      </c>
      <c r="Z114" s="153">
        <v>0</v>
      </c>
      <c r="AA114" s="153">
        <v>-6075.0712284356705</v>
      </c>
      <c r="AB114" s="153">
        <v>-14363.460884137427</v>
      </c>
      <c r="AC114" s="153">
        <v>-21111.257667032158</v>
      </c>
      <c r="AD114" s="153">
        <v>-26318.461577119881</v>
      </c>
      <c r="AE114" s="153">
        <v>-29985.072614400593</v>
      </c>
      <c r="AF114" s="153">
        <v>-32111.090778874252</v>
      </c>
      <c r="AG114" s="153">
        <v>-32696.516070540922</v>
      </c>
      <c r="AH114" s="153">
        <v>-31741.348489400596</v>
      </c>
      <c r="AI114" s="153">
        <v>-29245.588035453224</v>
      </c>
      <c r="AJ114" s="153">
        <v>-25209.234708698765</v>
      </c>
      <c r="AK114" s="153">
        <v>-19632.288509137594</v>
      </c>
      <c r="AL114" s="153">
        <v>-12514.749436768852</v>
      </c>
      <c r="AM114" s="153">
        <v>0</v>
      </c>
      <c r="AN114" s="153">
        <v>0</v>
      </c>
      <c r="AO114" s="153">
        <v>0</v>
      </c>
      <c r="AP114" s="153">
        <v>0</v>
      </c>
      <c r="AQ114" s="153">
        <v>0</v>
      </c>
      <c r="AR114" s="153">
        <v>0</v>
      </c>
      <c r="AS114" s="153">
        <v>0</v>
      </c>
      <c r="AT114" s="153">
        <v>0</v>
      </c>
      <c r="AU114" s="153">
        <v>0</v>
      </c>
      <c r="AV114" s="153">
        <v>0</v>
      </c>
      <c r="AW114" s="153">
        <v>0</v>
      </c>
      <c r="AX114" s="153">
        <v>0</v>
      </c>
      <c r="AY114" s="153">
        <v>0</v>
      </c>
      <c r="BA114" s="132">
        <f t="shared" si="20"/>
        <v>-281004.13999999996</v>
      </c>
      <c r="BB114" s="123"/>
    </row>
    <row r="115" spans="1:54" x14ac:dyDescent="0.25">
      <c r="A115" s="140" t="s">
        <v>58</v>
      </c>
      <c r="B115" s="141">
        <f t="shared" ref="B115:AM115" si="29">SUM(B113:B114)</f>
        <v>0</v>
      </c>
      <c r="C115" s="141">
        <f t="shared" si="29"/>
        <v>0</v>
      </c>
      <c r="D115" s="141">
        <f t="shared" si="29"/>
        <v>0</v>
      </c>
      <c r="E115" s="141">
        <f t="shared" si="29"/>
        <v>0</v>
      </c>
      <c r="F115" s="141">
        <f t="shared" si="29"/>
        <v>0</v>
      </c>
      <c r="G115" s="141">
        <f t="shared" si="29"/>
        <v>0</v>
      </c>
      <c r="H115" s="141">
        <f t="shared" si="29"/>
        <v>0</v>
      </c>
      <c r="I115" s="141">
        <f t="shared" si="29"/>
        <v>0</v>
      </c>
      <c r="J115" s="141">
        <f t="shared" si="29"/>
        <v>0</v>
      </c>
      <c r="K115" s="141">
        <f t="shared" si="29"/>
        <v>0</v>
      </c>
      <c r="L115" s="141">
        <f t="shared" si="29"/>
        <v>0</v>
      </c>
      <c r="M115" s="141">
        <f t="shared" si="29"/>
        <v>0</v>
      </c>
      <c r="N115" s="141">
        <f t="shared" si="29"/>
        <v>0</v>
      </c>
      <c r="O115" s="141">
        <f t="shared" si="29"/>
        <v>0</v>
      </c>
      <c r="P115" s="141">
        <f t="shared" si="29"/>
        <v>0</v>
      </c>
      <c r="Q115" s="141">
        <f t="shared" si="29"/>
        <v>0</v>
      </c>
      <c r="R115" s="141">
        <f t="shared" si="29"/>
        <v>0</v>
      </c>
      <c r="S115" s="141">
        <f t="shared" si="29"/>
        <v>0</v>
      </c>
      <c r="T115" s="141">
        <f t="shared" si="29"/>
        <v>0</v>
      </c>
      <c r="U115" s="141">
        <f t="shared" si="29"/>
        <v>0</v>
      </c>
      <c r="V115" s="141">
        <f t="shared" si="29"/>
        <v>0</v>
      </c>
      <c r="W115" s="141">
        <f t="shared" si="29"/>
        <v>0</v>
      </c>
      <c r="X115" s="141">
        <f t="shared" si="29"/>
        <v>0</v>
      </c>
      <c r="Y115" s="141">
        <f t="shared" si="29"/>
        <v>0</v>
      </c>
      <c r="Z115" s="141">
        <f t="shared" si="29"/>
        <v>0</v>
      </c>
      <c r="AA115" s="141">
        <f t="shared" si="29"/>
        <v>-309828.6326502192</v>
      </c>
      <c r="AB115" s="141">
        <f t="shared" si="29"/>
        <v>-732536.50509100873</v>
      </c>
      <c r="AC115" s="141">
        <f t="shared" si="29"/>
        <v>-1076674.14101864</v>
      </c>
      <c r="AD115" s="141">
        <f t="shared" si="29"/>
        <v>-1342241.5404331137</v>
      </c>
      <c r="AE115" s="141">
        <f t="shared" si="29"/>
        <v>-1529238.7033344302</v>
      </c>
      <c r="AF115" s="141">
        <f t="shared" si="29"/>
        <v>-1637665.6297225868</v>
      </c>
      <c r="AG115" s="141">
        <f t="shared" si="29"/>
        <v>-1667522.319597587</v>
      </c>
      <c r="AH115" s="141">
        <f t="shared" si="29"/>
        <v>-1618808.7729594305</v>
      </c>
      <c r="AI115" s="141">
        <f t="shared" si="29"/>
        <v>-1491524.9898081142</v>
      </c>
      <c r="AJ115" s="141">
        <f t="shared" si="29"/>
        <v>-1285670.9701436369</v>
      </c>
      <c r="AK115" s="141">
        <f t="shared" si="29"/>
        <v>-1001246.7139660172</v>
      </c>
      <c r="AL115" s="141">
        <f t="shared" si="29"/>
        <v>-638252.22127521143</v>
      </c>
      <c r="AM115" s="141">
        <f t="shared" si="29"/>
        <v>0</v>
      </c>
      <c r="AN115" s="141">
        <f t="shared" ref="AN115:AY115" si="30">SUM(AN113:AN114)</f>
        <v>0</v>
      </c>
      <c r="AO115" s="141">
        <f t="shared" si="30"/>
        <v>0</v>
      </c>
      <c r="AP115" s="141">
        <f t="shared" si="30"/>
        <v>0</v>
      </c>
      <c r="AQ115" s="141">
        <f t="shared" si="30"/>
        <v>0</v>
      </c>
      <c r="AR115" s="141">
        <f t="shared" si="30"/>
        <v>0</v>
      </c>
      <c r="AS115" s="141">
        <f t="shared" si="30"/>
        <v>0</v>
      </c>
      <c r="AT115" s="141">
        <f t="shared" si="30"/>
        <v>0</v>
      </c>
      <c r="AU115" s="141">
        <f t="shared" si="30"/>
        <v>0</v>
      </c>
      <c r="AV115" s="141">
        <f t="shared" si="30"/>
        <v>0</v>
      </c>
      <c r="AW115" s="141">
        <f t="shared" si="30"/>
        <v>0</v>
      </c>
      <c r="AX115" s="141">
        <f t="shared" si="30"/>
        <v>0</v>
      </c>
      <c r="AY115" s="141">
        <f t="shared" si="30"/>
        <v>0</v>
      </c>
      <c r="BA115" s="132"/>
    </row>
    <row r="116" spans="1:54" x14ac:dyDescent="0.25">
      <c r="A116" s="134" t="s">
        <v>59</v>
      </c>
      <c r="B116" s="135">
        <f>(B113*'Individual Inputs'!$I$42/'Individual Inputs'!$H$42)*(1+'Individual Inputs'!$I$52)</f>
        <v>0</v>
      </c>
      <c r="C116" s="135">
        <f>(C113*'Individual Inputs'!$I$42/'Individual Inputs'!$H$42)*(1+'Individual Inputs'!$I$52)</f>
        <v>0</v>
      </c>
      <c r="D116" s="135">
        <f>(D113*'Individual Inputs'!$I$42/'Individual Inputs'!$H$42)*(1+'Individual Inputs'!$I$52)</f>
        <v>0</v>
      </c>
      <c r="E116" s="135">
        <f>(E113*'Individual Inputs'!$I$42/'Individual Inputs'!$H$42)*(1+'Individual Inputs'!$I$52)</f>
        <v>0</v>
      </c>
      <c r="F116" s="135">
        <f>(F113*'Individual Inputs'!$I$42/'Individual Inputs'!$H$42)*(1+'Individual Inputs'!$I$52)</f>
        <v>0</v>
      </c>
      <c r="G116" s="135">
        <f>(G113*'Individual Inputs'!$I$42/'Individual Inputs'!$H$42)*(1+'Individual Inputs'!$I$52)</f>
        <v>0</v>
      </c>
      <c r="H116" s="135">
        <f>(H113*'Individual Inputs'!$I$42/'Individual Inputs'!$H$42)*(1+'Individual Inputs'!$I$52)</f>
        <v>0</v>
      </c>
      <c r="I116" s="135">
        <f>(I113*'Individual Inputs'!$I$42/'Individual Inputs'!$H$42)*(1+'Individual Inputs'!$I$52)</f>
        <v>0</v>
      </c>
      <c r="J116" s="135">
        <f>(J113*'Individual Inputs'!$I$42/'Individual Inputs'!$H$42)*(1+'Individual Inputs'!$I$52)</f>
        <v>0</v>
      </c>
      <c r="K116" s="135">
        <f>(K113*'Individual Inputs'!$I$42/'Individual Inputs'!$H$42)*(1+'Individual Inputs'!$I$52)</f>
        <v>0</v>
      </c>
      <c r="L116" s="135">
        <f>(L113*'Individual Inputs'!$I$42/'Individual Inputs'!$H$42)*(1+'Individual Inputs'!$I$52)</f>
        <v>0</v>
      </c>
      <c r="M116" s="135">
        <f>(M113*'Individual Inputs'!$I$42/'Individual Inputs'!$H$42)*(1+'Individual Inputs'!$I$52)</f>
        <v>0</v>
      </c>
      <c r="N116" s="135">
        <f>(N113*'Individual Inputs'!$I$42/'Individual Inputs'!$H$42)*(1+'Individual Inputs'!$I$52)</f>
        <v>0</v>
      </c>
      <c r="O116" s="135">
        <f>(O113*'Individual Inputs'!$I$42/'Individual Inputs'!$H$42)*(1+'Individual Inputs'!$I$52)</f>
        <v>0</v>
      </c>
      <c r="P116" s="135">
        <f>(P113*'Individual Inputs'!$I$42/'Individual Inputs'!$H$42)*(1+'Individual Inputs'!$I$52)</f>
        <v>0</v>
      </c>
      <c r="Q116" s="135">
        <f>(Q113*'Individual Inputs'!$I$42/'Individual Inputs'!$H$42)*(1+'Individual Inputs'!$I$52)</f>
        <v>0</v>
      </c>
      <c r="R116" s="135">
        <f>(R113*'Individual Inputs'!$I$42/'Individual Inputs'!$H$42)*(1+'Individual Inputs'!$I$52)</f>
        <v>0</v>
      </c>
      <c r="S116" s="135">
        <f>(S113*'Individual Inputs'!$I$42/'Individual Inputs'!$H$42)*(1+'Individual Inputs'!$I$52)</f>
        <v>0</v>
      </c>
      <c r="T116" s="135">
        <f>(T113*'Individual Inputs'!$I$42/'Individual Inputs'!$H$42)*(1+'Individual Inputs'!$I$52)</f>
        <v>0</v>
      </c>
      <c r="U116" s="135">
        <f>(U113*'Individual Inputs'!$I$42/'Individual Inputs'!$H$42)*(1+'Individual Inputs'!$I$52)</f>
        <v>0</v>
      </c>
      <c r="V116" s="135">
        <f>(V113*'Individual Inputs'!$I$42/'Individual Inputs'!$H$42)*(1+'Individual Inputs'!$I$52)</f>
        <v>0</v>
      </c>
      <c r="W116" s="135">
        <f>(W113*'Individual Inputs'!$I$42/'Individual Inputs'!$H$42)*(1+'Individual Inputs'!$I$52)</f>
        <v>0</v>
      </c>
      <c r="X116" s="135">
        <f>(X113*'Individual Inputs'!$I$42/'Individual Inputs'!$H$42)*(1+'Individual Inputs'!$I$52)</f>
        <v>0</v>
      </c>
      <c r="Y116" s="135">
        <f>(Y113*'Individual Inputs'!$I$42/'Individual Inputs'!$H$42)*(1+'Individual Inputs'!$I$52)</f>
        <v>0</v>
      </c>
      <c r="Z116" s="135">
        <f>(Z113*'Individual Inputs'!$I$42/'Individual Inputs'!$H$42)*(1+'Individual Inputs'!$I$52)</f>
        <v>0</v>
      </c>
      <c r="AA116" s="135">
        <f>(AA113*'Individual Inputs'!$I$42/'Individual Inputs'!$H$42)*(1+'Individual Inputs'!$I$52)</f>
        <v>-309828.6326502192</v>
      </c>
      <c r="AB116" s="135">
        <f>(AB113*'Individual Inputs'!$I$42/'Individual Inputs'!$H$42)*(1+'Individual Inputs'!$I$52)</f>
        <v>-732536.50509100873</v>
      </c>
      <c r="AC116" s="135">
        <f>(AC113*'Individual Inputs'!$I$42/'Individual Inputs'!$H$42)*(1+'Individual Inputs'!$I$52)</f>
        <v>-1076674.14101864</v>
      </c>
      <c r="AD116" s="135">
        <f>(AD113*'Individual Inputs'!$I$42/'Individual Inputs'!$H$42)*(1+'Individual Inputs'!$I$52)</f>
        <v>-1342241.5404331139</v>
      </c>
      <c r="AE116" s="135">
        <f>(AE113*'Individual Inputs'!$I$42/'Individual Inputs'!$H$42)*(1+'Individual Inputs'!$I$52)</f>
        <v>-1529238.7033344305</v>
      </c>
      <c r="AF116" s="135">
        <f>(AF113*'Individual Inputs'!$I$42/'Individual Inputs'!$H$42)*(1+'Individual Inputs'!$I$52)</f>
        <v>-1637665.6297225866</v>
      </c>
      <c r="AG116" s="135">
        <f>(AG113*'Individual Inputs'!$I$42/'Individual Inputs'!$H$42)*(1+'Individual Inputs'!$I$52)</f>
        <v>-1667522.319597587</v>
      </c>
      <c r="AH116" s="135">
        <f>(AH113*'Individual Inputs'!$I$42/'Individual Inputs'!$H$42)*(1+'Individual Inputs'!$I$52)</f>
        <v>-1618808.7729594305</v>
      </c>
      <c r="AI116" s="135">
        <f>(AI113*'Individual Inputs'!$I$42/'Individual Inputs'!$H$42)*(1+'Individual Inputs'!$I$52)</f>
        <v>-1491524.9898081145</v>
      </c>
      <c r="AJ116" s="135">
        <f>(AJ113*'Individual Inputs'!$I$42/'Individual Inputs'!$H$42)*(1+'Individual Inputs'!$I$52)</f>
        <v>-1285670.9701436369</v>
      </c>
      <c r="AK116" s="135">
        <f>(AK113*'Individual Inputs'!$I$42/'Individual Inputs'!$H$42)*(1+'Individual Inputs'!$I$52)</f>
        <v>-1001246.7139660172</v>
      </c>
      <c r="AL116" s="135">
        <f>(AL113*'Individual Inputs'!$I$42/'Individual Inputs'!$H$42)*(1+'Individual Inputs'!$I$52)</f>
        <v>-638252.22127521143</v>
      </c>
      <c r="AM116" s="135">
        <f>(AM113*'Individual Inputs'!$I$42/'Individual Inputs'!$H$42)*(1+'Individual Inputs'!$I$52)</f>
        <v>0</v>
      </c>
      <c r="AN116" s="135">
        <f>(AN113*'Individual Inputs'!$I$42/'Individual Inputs'!$H$42)*(1+'Individual Inputs'!$I$52)</f>
        <v>0</v>
      </c>
      <c r="AO116" s="135">
        <f>(AO113*'Individual Inputs'!$I$42/'Individual Inputs'!$H$42)*(1+'Individual Inputs'!$I$52)</f>
        <v>0</v>
      </c>
      <c r="AP116" s="135">
        <f>(AP113*'Individual Inputs'!$I$42/'Individual Inputs'!$H$42)*(1+'Individual Inputs'!$I$52)</f>
        <v>0</v>
      </c>
      <c r="AQ116" s="135">
        <f>(AQ113*'Individual Inputs'!$I$42/'Individual Inputs'!$H$42)*(1+'Individual Inputs'!$I$52)</f>
        <v>0</v>
      </c>
      <c r="AR116" s="135">
        <f>(AR113*'Individual Inputs'!$I$42/'Individual Inputs'!$H$42)*(1+'Individual Inputs'!$I$52)</f>
        <v>0</v>
      </c>
      <c r="AS116" s="135">
        <f>(AS113*'Individual Inputs'!$I$42/'Individual Inputs'!$H$42)*(1+'Individual Inputs'!$I$52)</f>
        <v>0</v>
      </c>
      <c r="AT116" s="135">
        <f>(AT113*'Individual Inputs'!$I$42/'Individual Inputs'!$H$42)*(1+'Individual Inputs'!$I$52)</f>
        <v>0</v>
      </c>
      <c r="AU116" s="135">
        <f>(AU113*'Individual Inputs'!$I$42/'Individual Inputs'!$H$42)*(1+'Individual Inputs'!$I$52)</f>
        <v>0</v>
      </c>
      <c r="AV116" s="135">
        <f>(AV113*'Individual Inputs'!$I$42/'Individual Inputs'!$H$42)*(1+'Individual Inputs'!$I$52)</f>
        <v>0</v>
      </c>
      <c r="AW116" s="135">
        <f>(AW113*'Individual Inputs'!$I$42/'Individual Inputs'!$H$42)*(1+'Individual Inputs'!$I$52)</f>
        <v>0</v>
      </c>
      <c r="AX116" s="135">
        <f>(AX113*'Individual Inputs'!$I$42/'Individual Inputs'!$H$42)*(1+'Individual Inputs'!$I$52)</f>
        <v>0</v>
      </c>
      <c r="AY116" s="135">
        <f>(AY113*'Individual Inputs'!$I$42/'Individual Inputs'!$H$42)*(1+'Individual Inputs'!$I$52)</f>
        <v>0</v>
      </c>
      <c r="BA116" s="132"/>
      <c r="BB116" s="152">
        <f>SUM(B116:AY116)</f>
        <v>-14331211.139999997</v>
      </c>
    </row>
    <row r="117" spans="1:54" x14ac:dyDescent="0.25">
      <c r="A117" s="128" t="s">
        <v>148</v>
      </c>
      <c r="B117" s="153">
        <v>0</v>
      </c>
      <c r="C117" s="153">
        <v>0</v>
      </c>
      <c r="D117" s="153">
        <v>0</v>
      </c>
      <c r="E117" s="153">
        <v>0</v>
      </c>
      <c r="F117" s="153">
        <v>0</v>
      </c>
      <c r="G117" s="153">
        <v>0</v>
      </c>
      <c r="H117" s="153">
        <v>0</v>
      </c>
      <c r="I117" s="153">
        <v>0</v>
      </c>
      <c r="J117" s="153">
        <v>0</v>
      </c>
      <c r="K117" s="153">
        <v>0</v>
      </c>
      <c r="L117" s="153">
        <v>0</v>
      </c>
      <c r="M117" s="153">
        <v>0</v>
      </c>
      <c r="N117" s="153">
        <v>0</v>
      </c>
      <c r="O117" s="153">
        <v>0</v>
      </c>
      <c r="P117" s="153">
        <v>0</v>
      </c>
      <c r="Q117" s="153">
        <v>0</v>
      </c>
      <c r="R117" s="153">
        <v>0</v>
      </c>
      <c r="S117" s="153">
        <v>0</v>
      </c>
      <c r="T117" s="153">
        <v>0</v>
      </c>
      <c r="U117" s="153">
        <v>0</v>
      </c>
      <c r="V117" s="153">
        <v>0</v>
      </c>
      <c r="W117" s="153">
        <v>0</v>
      </c>
      <c r="X117" s="153">
        <v>0</v>
      </c>
      <c r="Y117" s="153">
        <v>0</v>
      </c>
      <c r="Z117" s="153">
        <v>0</v>
      </c>
      <c r="AA117" s="153">
        <v>0</v>
      </c>
      <c r="AB117" s="153">
        <v>0</v>
      </c>
      <c r="AC117" s="153">
        <v>0</v>
      </c>
      <c r="AD117" s="153">
        <v>0</v>
      </c>
      <c r="AE117" s="153">
        <v>0</v>
      </c>
      <c r="AF117" s="153">
        <v>0</v>
      </c>
      <c r="AG117" s="153">
        <v>0</v>
      </c>
      <c r="AH117" s="153">
        <v>0</v>
      </c>
      <c r="AI117" s="153">
        <v>0</v>
      </c>
      <c r="AJ117" s="153">
        <v>0</v>
      </c>
      <c r="AK117" s="153">
        <v>0</v>
      </c>
      <c r="AL117" s="153">
        <v>0</v>
      </c>
      <c r="AM117" s="153">
        <v>-411644.8260964909</v>
      </c>
      <c r="AN117" s="153">
        <v>-973263.38004385913</v>
      </c>
      <c r="AO117" s="153">
        <v>-1430491.8682017536</v>
      </c>
      <c r="AP117" s="153">
        <v>-1783330.2905701743</v>
      </c>
      <c r="AQ117" s="153">
        <v>-2031778.6471491223</v>
      </c>
      <c r="AR117" s="153">
        <v>-2175836.9379385933</v>
      </c>
      <c r="AS117" s="153">
        <v>-2215505.1629385948</v>
      </c>
      <c r="AT117" s="153">
        <v>-2150783.3221491221</v>
      </c>
      <c r="AU117" s="153">
        <v>-1981671.4155701753</v>
      </c>
      <c r="AV117" s="153">
        <v>-1708169.4432017524</v>
      </c>
      <c r="AW117" s="153">
        <v>-1330277.4050438665</v>
      </c>
      <c r="AX117" s="153">
        <v>-847995.30109648034</v>
      </c>
      <c r="AY117" s="153">
        <v>0</v>
      </c>
      <c r="BA117" s="132">
        <f t="shared" si="20"/>
        <v>-19040747.999999985</v>
      </c>
      <c r="BB117" s="123"/>
    </row>
    <row r="118" spans="1:54" x14ac:dyDescent="0.25">
      <c r="A118" s="128" t="s">
        <v>19</v>
      </c>
      <c r="B118" s="153">
        <v>0</v>
      </c>
      <c r="C118" s="153">
        <v>0</v>
      </c>
      <c r="D118" s="153">
        <v>0</v>
      </c>
      <c r="E118" s="153">
        <v>0</v>
      </c>
      <c r="F118" s="153">
        <v>0</v>
      </c>
      <c r="G118" s="153">
        <v>0</v>
      </c>
      <c r="H118" s="153">
        <v>0</v>
      </c>
      <c r="I118" s="153">
        <v>0</v>
      </c>
      <c r="J118" s="153">
        <v>0</v>
      </c>
      <c r="K118" s="153">
        <v>0</v>
      </c>
      <c r="L118" s="153">
        <v>0</v>
      </c>
      <c r="M118" s="153">
        <v>0</v>
      </c>
      <c r="N118" s="153">
        <v>0</v>
      </c>
      <c r="O118" s="153">
        <v>0</v>
      </c>
      <c r="P118" s="153">
        <v>0</v>
      </c>
      <c r="Q118" s="153">
        <v>0</v>
      </c>
      <c r="R118" s="153">
        <v>0</v>
      </c>
      <c r="S118" s="153">
        <v>0</v>
      </c>
      <c r="T118" s="153">
        <v>0</v>
      </c>
      <c r="U118" s="153">
        <v>0</v>
      </c>
      <c r="V118" s="153">
        <v>0</v>
      </c>
      <c r="W118" s="153">
        <v>0</v>
      </c>
      <c r="X118" s="153">
        <v>0</v>
      </c>
      <c r="Y118" s="153">
        <v>0</v>
      </c>
      <c r="Z118" s="153">
        <v>0</v>
      </c>
      <c r="AA118" s="153">
        <v>0</v>
      </c>
      <c r="AB118" s="153">
        <v>0</v>
      </c>
      <c r="AC118" s="153">
        <v>0</v>
      </c>
      <c r="AD118" s="153">
        <v>0</v>
      </c>
      <c r="AE118" s="153">
        <v>0</v>
      </c>
      <c r="AF118" s="153">
        <v>0</v>
      </c>
      <c r="AG118" s="153">
        <v>0</v>
      </c>
      <c r="AH118" s="153">
        <v>0</v>
      </c>
      <c r="AI118" s="153">
        <v>0</v>
      </c>
      <c r="AJ118" s="153">
        <v>0</v>
      </c>
      <c r="AK118" s="153">
        <v>0</v>
      </c>
      <c r="AL118" s="153">
        <v>0</v>
      </c>
      <c r="AM118" s="153">
        <v>-8232.8965219298188</v>
      </c>
      <c r="AN118" s="153">
        <v>-19465.267600877181</v>
      </c>
      <c r="AO118" s="153">
        <v>-28609.837364035073</v>
      </c>
      <c r="AP118" s="153">
        <v>-35666.605811403489</v>
      </c>
      <c r="AQ118" s="153">
        <v>-40635.57294298245</v>
      </c>
      <c r="AR118" s="153">
        <v>-43516.738758771869</v>
      </c>
      <c r="AS118" s="153">
        <v>-44310.103258771895</v>
      </c>
      <c r="AT118" s="153">
        <v>-43015.666442982445</v>
      </c>
      <c r="AU118" s="153">
        <v>-39633.428311403506</v>
      </c>
      <c r="AV118" s="153">
        <v>-34163.388864035049</v>
      </c>
      <c r="AW118" s="153">
        <v>-26605.548100877331</v>
      </c>
      <c r="AX118" s="153">
        <v>-16959.906021929608</v>
      </c>
      <c r="AY118" s="153">
        <v>0</v>
      </c>
      <c r="BA118" s="132">
        <f t="shared" si="20"/>
        <v>-380814.95999999961</v>
      </c>
      <c r="BB118" s="123"/>
    </row>
    <row r="119" spans="1:54" x14ac:dyDescent="0.25">
      <c r="A119" s="140" t="s">
        <v>58</v>
      </c>
      <c r="B119" s="141">
        <f t="shared" ref="B119:H119" si="31">SUM(B117:B118)</f>
        <v>0</v>
      </c>
      <c r="C119" s="141">
        <f t="shared" si="31"/>
        <v>0</v>
      </c>
      <c r="D119" s="141">
        <f t="shared" si="31"/>
        <v>0</v>
      </c>
      <c r="E119" s="141">
        <f t="shared" si="31"/>
        <v>0</v>
      </c>
      <c r="F119" s="141">
        <f t="shared" si="31"/>
        <v>0</v>
      </c>
      <c r="G119" s="141">
        <f t="shared" si="31"/>
        <v>0</v>
      </c>
      <c r="H119" s="141">
        <f t="shared" si="31"/>
        <v>0</v>
      </c>
      <c r="I119" s="141">
        <f t="shared" ref="I119:AN119" si="32">SUM(I117:I118)</f>
        <v>0</v>
      </c>
      <c r="J119" s="141">
        <f t="shared" si="32"/>
        <v>0</v>
      </c>
      <c r="K119" s="141">
        <f t="shared" si="32"/>
        <v>0</v>
      </c>
      <c r="L119" s="141">
        <f t="shared" si="32"/>
        <v>0</v>
      </c>
      <c r="M119" s="141">
        <f t="shared" si="32"/>
        <v>0</v>
      </c>
      <c r="N119" s="141">
        <f t="shared" si="32"/>
        <v>0</v>
      </c>
      <c r="O119" s="141">
        <f t="shared" si="32"/>
        <v>0</v>
      </c>
      <c r="P119" s="141">
        <f t="shared" si="32"/>
        <v>0</v>
      </c>
      <c r="Q119" s="141">
        <f t="shared" si="32"/>
        <v>0</v>
      </c>
      <c r="R119" s="141">
        <f t="shared" si="32"/>
        <v>0</v>
      </c>
      <c r="S119" s="141">
        <f t="shared" si="32"/>
        <v>0</v>
      </c>
      <c r="T119" s="141">
        <f t="shared" si="32"/>
        <v>0</v>
      </c>
      <c r="U119" s="141">
        <f t="shared" si="32"/>
        <v>0</v>
      </c>
      <c r="V119" s="141">
        <f t="shared" si="32"/>
        <v>0</v>
      </c>
      <c r="W119" s="141">
        <f t="shared" si="32"/>
        <v>0</v>
      </c>
      <c r="X119" s="141">
        <f t="shared" si="32"/>
        <v>0</v>
      </c>
      <c r="Y119" s="141">
        <f t="shared" si="32"/>
        <v>0</v>
      </c>
      <c r="Z119" s="141">
        <f t="shared" si="32"/>
        <v>0</v>
      </c>
      <c r="AA119" s="141">
        <f t="shared" si="32"/>
        <v>0</v>
      </c>
      <c r="AB119" s="141">
        <f t="shared" si="32"/>
        <v>0</v>
      </c>
      <c r="AC119" s="141">
        <f t="shared" si="32"/>
        <v>0</v>
      </c>
      <c r="AD119" s="141">
        <f t="shared" si="32"/>
        <v>0</v>
      </c>
      <c r="AE119" s="141">
        <f t="shared" si="32"/>
        <v>0</v>
      </c>
      <c r="AF119" s="141">
        <f t="shared" si="32"/>
        <v>0</v>
      </c>
      <c r="AG119" s="141">
        <f t="shared" si="32"/>
        <v>0</v>
      </c>
      <c r="AH119" s="141">
        <f t="shared" si="32"/>
        <v>0</v>
      </c>
      <c r="AI119" s="141">
        <f t="shared" si="32"/>
        <v>0</v>
      </c>
      <c r="AJ119" s="141">
        <f t="shared" si="32"/>
        <v>0</v>
      </c>
      <c r="AK119" s="141">
        <f t="shared" si="32"/>
        <v>0</v>
      </c>
      <c r="AL119" s="141">
        <f t="shared" si="32"/>
        <v>0</v>
      </c>
      <c r="AM119" s="141">
        <f t="shared" si="32"/>
        <v>-419877.72261842072</v>
      </c>
      <c r="AN119" s="141">
        <f t="shared" si="32"/>
        <v>-992728.64764473634</v>
      </c>
      <c r="AO119" s="141">
        <f t="shared" ref="AO119:AY119" si="33">SUM(AO117:AO118)</f>
        <v>-1459101.7055657886</v>
      </c>
      <c r="AP119" s="141">
        <f t="shared" si="33"/>
        <v>-1818996.8963815779</v>
      </c>
      <c r="AQ119" s="141">
        <f t="shared" si="33"/>
        <v>-2072414.2200921047</v>
      </c>
      <c r="AR119" s="141">
        <f t="shared" si="33"/>
        <v>-2219353.676697365</v>
      </c>
      <c r="AS119" s="141">
        <f t="shared" si="33"/>
        <v>-2259815.2661973666</v>
      </c>
      <c r="AT119" s="141">
        <f t="shared" si="33"/>
        <v>-2193798.9885921045</v>
      </c>
      <c r="AU119" s="141">
        <f t="shared" si="33"/>
        <v>-2021304.8438815789</v>
      </c>
      <c r="AV119" s="141">
        <f t="shared" si="33"/>
        <v>-1742332.8320657874</v>
      </c>
      <c r="AW119" s="141">
        <f t="shared" si="33"/>
        <v>-1356882.9531447438</v>
      </c>
      <c r="AX119" s="141">
        <f t="shared" si="33"/>
        <v>-864955.20711840992</v>
      </c>
      <c r="AY119" s="141">
        <f t="shared" si="33"/>
        <v>0</v>
      </c>
      <c r="BA119" s="132"/>
    </row>
    <row r="120" spans="1:54" x14ac:dyDescent="0.25">
      <c r="A120" s="134" t="s">
        <v>59</v>
      </c>
      <c r="B120" s="135">
        <f>(B117*'Individual Inputs'!$I$42/'Individual Inputs'!$H$42)*(1+'Individual Inputs'!$I$52)</f>
        <v>0</v>
      </c>
      <c r="C120" s="135">
        <f>(C117*'Individual Inputs'!$I$42/'Individual Inputs'!$H$42)*(1+'Individual Inputs'!$I$52)</f>
        <v>0</v>
      </c>
      <c r="D120" s="135">
        <f>(D117*'Individual Inputs'!$I$42/'Individual Inputs'!$H$42)*(1+'Individual Inputs'!$I$52)</f>
        <v>0</v>
      </c>
      <c r="E120" s="135">
        <f>(E117*'Individual Inputs'!$I$42/'Individual Inputs'!$H$42)*(1+'Individual Inputs'!$I$52)</f>
        <v>0</v>
      </c>
      <c r="F120" s="135">
        <f>(F117*'Individual Inputs'!$I$42/'Individual Inputs'!$H$42)*(1+'Individual Inputs'!$I$52)</f>
        <v>0</v>
      </c>
      <c r="G120" s="135">
        <f>(G117*'Individual Inputs'!$I$42/'Individual Inputs'!$H$42)*(1+'Individual Inputs'!$I$52)</f>
        <v>0</v>
      </c>
      <c r="H120" s="135">
        <f>(H117*'Individual Inputs'!$I$42/'Individual Inputs'!$H$42)*(1+'Individual Inputs'!$I$52)</f>
        <v>0</v>
      </c>
      <c r="I120" s="135">
        <f>(I117*'Individual Inputs'!$I$42/'Individual Inputs'!$H$42)*(1+'Individual Inputs'!$I$52)</f>
        <v>0</v>
      </c>
      <c r="J120" s="135">
        <f>(J117*'Individual Inputs'!$I$42/'Individual Inputs'!$H$42)*(1+'Individual Inputs'!$I$52)</f>
        <v>0</v>
      </c>
      <c r="K120" s="135">
        <f>(K117*'Individual Inputs'!$I$42/'Individual Inputs'!$H$42)*(1+'Individual Inputs'!$I$52)</f>
        <v>0</v>
      </c>
      <c r="L120" s="135">
        <f>(L117*'Individual Inputs'!$I$42/'Individual Inputs'!$H$42)*(1+'Individual Inputs'!$I$52)</f>
        <v>0</v>
      </c>
      <c r="M120" s="135">
        <f>(M117*'Individual Inputs'!$I$42/'Individual Inputs'!$H$42)*(1+'Individual Inputs'!$I$52)</f>
        <v>0</v>
      </c>
      <c r="N120" s="135">
        <f>(N117*'Individual Inputs'!$I$42/'Individual Inputs'!$H$42)*(1+'Individual Inputs'!$I$52)</f>
        <v>0</v>
      </c>
      <c r="O120" s="135">
        <f>(O117*'Individual Inputs'!$I$42/'Individual Inputs'!$H$42)*(1+'Individual Inputs'!$I$52)</f>
        <v>0</v>
      </c>
      <c r="P120" s="135">
        <f>(P117*'Individual Inputs'!$I$42/'Individual Inputs'!$H$42)*(1+'Individual Inputs'!$I$52)</f>
        <v>0</v>
      </c>
      <c r="Q120" s="135">
        <f>(Q117*'Individual Inputs'!$I$42/'Individual Inputs'!$H$42)*(1+'Individual Inputs'!$I$52)</f>
        <v>0</v>
      </c>
      <c r="R120" s="135">
        <f>(R117*'Individual Inputs'!$I$42/'Individual Inputs'!$H$42)*(1+'Individual Inputs'!$I$52)</f>
        <v>0</v>
      </c>
      <c r="S120" s="135">
        <f>(S117*'Individual Inputs'!$I$42/'Individual Inputs'!$H$42)*(1+'Individual Inputs'!$I$52)</f>
        <v>0</v>
      </c>
      <c r="T120" s="135">
        <f>(T117*'Individual Inputs'!$I$42/'Individual Inputs'!$H$42)*(1+'Individual Inputs'!$I$52)</f>
        <v>0</v>
      </c>
      <c r="U120" s="135">
        <f>(U117*'Individual Inputs'!$I$42/'Individual Inputs'!$H$42)*(1+'Individual Inputs'!$I$52)</f>
        <v>0</v>
      </c>
      <c r="V120" s="135">
        <f>(V117*'Individual Inputs'!$I$42/'Individual Inputs'!$H$42)*(1+'Individual Inputs'!$I$52)</f>
        <v>0</v>
      </c>
      <c r="W120" s="135">
        <f>(W117*'Individual Inputs'!$I$42/'Individual Inputs'!$H$42)*(1+'Individual Inputs'!$I$52)</f>
        <v>0</v>
      </c>
      <c r="X120" s="135">
        <f>(X117*'Individual Inputs'!$I$42/'Individual Inputs'!$H$42)*(1+'Individual Inputs'!$I$52)</f>
        <v>0</v>
      </c>
      <c r="Y120" s="135">
        <f>(Y117*'Individual Inputs'!$I$42/'Individual Inputs'!$H$42)*(1+'Individual Inputs'!$I$52)</f>
        <v>0</v>
      </c>
      <c r="Z120" s="135">
        <f>(Z117*'Individual Inputs'!$I$42/'Individual Inputs'!$H$42)*(1+'Individual Inputs'!$I$52)</f>
        <v>0</v>
      </c>
      <c r="AA120" s="135">
        <f>(AA117*'Individual Inputs'!$I$42/'Individual Inputs'!$H$42)*(1+'Individual Inputs'!$I$52)</f>
        <v>0</v>
      </c>
      <c r="AB120" s="135">
        <f>(AB117*'Individual Inputs'!$I$42/'Individual Inputs'!$H$42)*(1+'Individual Inputs'!$I$52)</f>
        <v>0</v>
      </c>
      <c r="AC120" s="135">
        <f>(AC117*'Individual Inputs'!$I$42/'Individual Inputs'!$H$42)*(1+'Individual Inputs'!$I$52)</f>
        <v>0</v>
      </c>
      <c r="AD120" s="135">
        <f>(AD117*'Individual Inputs'!$I$42/'Individual Inputs'!$H$42)*(1+'Individual Inputs'!$I$52)</f>
        <v>0</v>
      </c>
      <c r="AE120" s="135">
        <f>(AE117*'Individual Inputs'!$I$42/'Individual Inputs'!$H$42)*(1+'Individual Inputs'!$I$52)</f>
        <v>0</v>
      </c>
      <c r="AF120" s="135">
        <f>(AF117*'Individual Inputs'!$I$42/'Individual Inputs'!$H$42)*(1+'Individual Inputs'!$I$52)</f>
        <v>0</v>
      </c>
      <c r="AG120" s="135">
        <f>(AG117*'Individual Inputs'!$I$42/'Individual Inputs'!$H$42)*(1+'Individual Inputs'!$I$52)</f>
        <v>0</v>
      </c>
      <c r="AH120" s="135">
        <f>(AH117*'Individual Inputs'!$I$42/'Individual Inputs'!$H$42)*(1+'Individual Inputs'!$I$52)</f>
        <v>0</v>
      </c>
      <c r="AI120" s="135">
        <f>(AI117*'Individual Inputs'!$I$42/'Individual Inputs'!$H$42)*(1+'Individual Inputs'!$I$52)</f>
        <v>0</v>
      </c>
      <c r="AJ120" s="135">
        <f>(AJ117*'Individual Inputs'!$I$42/'Individual Inputs'!$H$42)*(1+'Individual Inputs'!$I$52)</f>
        <v>0</v>
      </c>
      <c r="AK120" s="135">
        <f>(AK117*'Individual Inputs'!$I$42/'Individual Inputs'!$H$42)*(1+'Individual Inputs'!$I$52)</f>
        <v>0</v>
      </c>
      <c r="AL120" s="135">
        <f>(AL117*'Individual Inputs'!$I$42/'Individual Inputs'!$H$42)*(1+'Individual Inputs'!$I$52)</f>
        <v>0</v>
      </c>
      <c r="AM120" s="135">
        <f>(AM117*'Individual Inputs'!$I$42/'Individual Inputs'!$H$42)*(1+'Individual Inputs'!$I$52)</f>
        <v>-419877.72261842072</v>
      </c>
      <c r="AN120" s="135">
        <f>(AN117*'Individual Inputs'!$I$42/'Individual Inputs'!$H$42)*(1+'Individual Inputs'!$I$52)</f>
        <v>-992728.64764473634</v>
      </c>
      <c r="AO120" s="135">
        <f>(AO117*'Individual Inputs'!$I$42/'Individual Inputs'!$H$42)*(1+'Individual Inputs'!$I$52)</f>
        <v>-1459101.7055657888</v>
      </c>
      <c r="AP120" s="135">
        <f>(AP117*'Individual Inputs'!$I$42/'Individual Inputs'!$H$42)*(1+'Individual Inputs'!$I$52)</f>
        <v>-1818996.8963815779</v>
      </c>
      <c r="AQ120" s="135">
        <f>(AQ117*'Individual Inputs'!$I$42/'Individual Inputs'!$H$42)*(1+'Individual Inputs'!$I$52)</f>
        <v>-2072414.2200921047</v>
      </c>
      <c r="AR120" s="135">
        <f>(AR117*'Individual Inputs'!$I$42/'Individual Inputs'!$H$42)*(1+'Individual Inputs'!$I$52)</f>
        <v>-2219353.676697365</v>
      </c>
      <c r="AS120" s="135">
        <f>(AS117*'Individual Inputs'!$I$42/'Individual Inputs'!$H$42)*(1+'Individual Inputs'!$I$52)</f>
        <v>-2259815.2661973666</v>
      </c>
      <c r="AT120" s="135">
        <f>(AT117*'Individual Inputs'!$I$42/'Individual Inputs'!$H$42)*(1+'Individual Inputs'!$I$52)</f>
        <v>-2193798.9885921045</v>
      </c>
      <c r="AU120" s="135">
        <f>(AU117*'Individual Inputs'!$I$42/'Individual Inputs'!$H$42)*(1+'Individual Inputs'!$I$52)</f>
        <v>-2021304.8438815789</v>
      </c>
      <c r="AV120" s="135">
        <f>(AV117*'Individual Inputs'!$I$42/'Individual Inputs'!$H$42)*(1+'Individual Inputs'!$I$52)</f>
        <v>-1742332.8320657874</v>
      </c>
      <c r="AW120" s="135">
        <f>(AW117*'Individual Inputs'!$I$42/'Individual Inputs'!$H$42)*(1+'Individual Inputs'!$I$52)</f>
        <v>-1356882.9531447438</v>
      </c>
      <c r="AX120" s="135">
        <f>(AX117*'Individual Inputs'!$I$42/'Individual Inputs'!$H$42)*(1+'Individual Inputs'!$I$52)</f>
        <v>-864955.20711840992</v>
      </c>
      <c r="AY120" s="137"/>
      <c r="BA120" s="132"/>
      <c r="BB120" s="152">
        <f>SUM(B120:AY120)</f>
        <v>-19421562.959999986</v>
      </c>
    </row>
    <row r="121" spans="1:54" x14ac:dyDescent="0.25">
      <c r="A121" s="128" t="s">
        <v>149</v>
      </c>
      <c r="B121" s="153">
        <v>0</v>
      </c>
      <c r="C121" s="153">
        <v>0</v>
      </c>
      <c r="D121" s="153">
        <v>0</v>
      </c>
      <c r="E121" s="153">
        <v>0</v>
      </c>
      <c r="F121" s="153">
        <v>0</v>
      </c>
      <c r="G121" s="153">
        <v>0</v>
      </c>
      <c r="H121" s="153">
        <v>0</v>
      </c>
      <c r="I121" s="153">
        <v>0</v>
      </c>
      <c r="J121" s="153">
        <v>0</v>
      </c>
      <c r="K121" s="153">
        <v>0</v>
      </c>
      <c r="L121" s="153">
        <v>0</v>
      </c>
      <c r="M121" s="153">
        <v>0</v>
      </c>
      <c r="N121" s="153">
        <v>0</v>
      </c>
      <c r="O121" s="153">
        <v>0</v>
      </c>
      <c r="P121" s="153">
        <v>0</v>
      </c>
      <c r="Q121" s="153">
        <v>0</v>
      </c>
      <c r="R121" s="153">
        <v>0</v>
      </c>
      <c r="S121" s="153">
        <v>0</v>
      </c>
      <c r="T121" s="153">
        <v>0</v>
      </c>
      <c r="U121" s="153">
        <v>0</v>
      </c>
      <c r="V121" s="153">
        <v>0</v>
      </c>
      <c r="W121" s="153">
        <v>0</v>
      </c>
      <c r="X121" s="153">
        <v>0</v>
      </c>
      <c r="Y121" s="153">
        <v>0</v>
      </c>
      <c r="Z121" s="153">
        <v>0</v>
      </c>
      <c r="AA121" s="153">
        <v>0</v>
      </c>
      <c r="AB121" s="153">
        <v>0</v>
      </c>
      <c r="AC121" s="153">
        <v>0</v>
      </c>
      <c r="AD121" s="153">
        <v>0</v>
      </c>
      <c r="AE121" s="153">
        <v>0</v>
      </c>
      <c r="AF121" s="153">
        <v>0</v>
      </c>
      <c r="AG121" s="153">
        <v>0</v>
      </c>
      <c r="AH121" s="153">
        <v>0</v>
      </c>
      <c r="AI121" s="153">
        <v>0</v>
      </c>
      <c r="AJ121" s="153">
        <v>0</v>
      </c>
      <c r="AK121" s="153">
        <v>0</v>
      </c>
      <c r="AL121" s="153">
        <v>0</v>
      </c>
      <c r="AM121" s="153">
        <v>-509618.60743786528</v>
      </c>
      <c r="AN121" s="153">
        <v>-1204905.5325475144</v>
      </c>
      <c r="AO121" s="153">
        <v>-1770956.9697185671</v>
      </c>
      <c r="AP121" s="153">
        <v>-2207772.9189510224</v>
      </c>
      <c r="AQ121" s="153">
        <v>-2515353.3802448837</v>
      </c>
      <c r="AR121" s="153">
        <v>-2693698.3536001444</v>
      </c>
      <c r="AS121" s="153">
        <v>-2742807.8390168119</v>
      </c>
      <c r="AT121" s="153">
        <v>-2662681.8364948835</v>
      </c>
      <c r="AU121" s="153">
        <v>-2453320.3460343573</v>
      </c>
      <c r="AV121" s="153">
        <v>-2114723.3676352315</v>
      </c>
      <c r="AW121" s="153">
        <v>-1646890.9012975246</v>
      </c>
      <c r="AX121" s="153">
        <v>-1049822.9470211864</v>
      </c>
      <c r="AY121" s="153">
        <v>0</v>
      </c>
      <c r="BA121" s="132">
        <f t="shared" si="20"/>
        <v>-23572552.999999993</v>
      </c>
      <c r="BB121" s="123"/>
    </row>
    <row r="122" spans="1:54" x14ac:dyDescent="0.25">
      <c r="A122" s="128" t="s">
        <v>19</v>
      </c>
      <c r="B122" s="153">
        <v>0</v>
      </c>
      <c r="C122" s="153">
        <v>0</v>
      </c>
      <c r="D122" s="153">
        <v>0</v>
      </c>
      <c r="E122" s="153">
        <v>0</v>
      </c>
      <c r="F122" s="153">
        <v>0</v>
      </c>
      <c r="G122" s="153">
        <v>0</v>
      </c>
      <c r="H122" s="153">
        <v>0</v>
      </c>
      <c r="I122" s="153">
        <v>0</v>
      </c>
      <c r="J122" s="153">
        <v>0</v>
      </c>
      <c r="K122" s="153">
        <v>0</v>
      </c>
      <c r="L122" s="153">
        <v>0</v>
      </c>
      <c r="M122" s="153">
        <v>0</v>
      </c>
      <c r="N122" s="153">
        <v>0</v>
      </c>
      <c r="O122" s="153">
        <v>0</v>
      </c>
      <c r="P122" s="153">
        <v>0</v>
      </c>
      <c r="Q122" s="153">
        <v>0</v>
      </c>
      <c r="R122" s="153">
        <v>0</v>
      </c>
      <c r="S122" s="153">
        <v>0</v>
      </c>
      <c r="T122" s="153">
        <v>0</v>
      </c>
      <c r="U122" s="153">
        <v>0</v>
      </c>
      <c r="V122" s="153">
        <v>0</v>
      </c>
      <c r="W122" s="153">
        <v>0</v>
      </c>
      <c r="X122" s="153">
        <v>0</v>
      </c>
      <c r="Y122" s="153">
        <v>0</v>
      </c>
      <c r="Z122" s="153">
        <v>0</v>
      </c>
      <c r="AA122" s="153">
        <v>0</v>
      </c>
      <c r="AB122" s="153">
        <v>0</v>
      </c>
      <c r="AC122" s="153">
        <v>0</v>
      </c>
      <c r="AD122" s="153">
        <v>0</v>
      </c>
      <c r="AE122" s="153">
        <v>0</v>
      </c>
      <c r="AF122" s="153">
        <v>0</v>
      </c>
      <c r="AG122" s="153">
        <v>0</v>
      </c>
      <c r="AH122" s="153">
        <v>0</v>
      </c>
      <c r="AI122" s="153">
        <v>0</v>
      </c>
      <c r="AJ122" s="153">
        <v>0</v>
      </c>
      <c r="AK122" s="153">
        <v>0</v>
      </c>
      <c r="AL122" s="153">
        <v>0</v>
      </c>
      <c r="AM122" s="153">
        <v>-10192.372148757306</v>
      </c>
      <c r="AN122" s="153">
        <v>-24098.11065095029</v>
      </c>
      <c r="AO122" s="153">
        <v>-35419.139394371341</v>
      </c>
      <c r="AP122" s="153">
        <v>-44155.458379020449</v>
      </c>
      <c r="AQ122" s="153">
        <v>-50307.067604897675</v>
      </c>
      <c r="AR122" s="153">
        <v>-53873.967072002888</v>
      </c>
      <c r="AS122" s="153">
        <v>-54856.156780336241</v>
      </c>
      <c r="AT122" s="153">
        <v>-53253.636729897669</v>
      </c>
      <c r="AU122" s="153">
        <v>-49066.40692068715</v>
      </c>
      <c r="AV122" s="153">
        <v>-42294.467352704633</v>
      </c>
      <c r="AW122" s="153">
        <v>-32937.818025950495</v>
      </c>
      <c r="AX122" s="153">
        <v>-20996.458940423727</v>
      </c>
      <c r="AY122" s="153">
        <v>0</v>
      </c>
      <c r="BA122" s="132">
        <f t="shared" si="20"/>
        <v>-471451.05999999982</v>
      </c>
      <c r="BB122" s="123"/>
    </row>
    <row r="123" spans="1:54" x14ac:dyDescent="0.25">
      <c r="A123" s="140" t="s">
        <v>58</v>
      </c>
      <c r="B123" s="141">
        <f t="shared" ref="B123:H123" si="34">SUM(B121:B122)</f>
        <v>0</v>
      </c>
      <c r="C123" s="141">
        <f t="shared" si="34"/>
        <v>0</v>
      </c>
      <c r="D123" s="141">
        <f t="shared" si="34"/>
        <v>0</v>
      </c>
      <c r="E123" s="141">
        <f t="shared" si="34"/>
        <v>0</v>
      </c>
      <c r="F123" s="141">
        <f t="shared" si="34"/>
        <v>0</v>
      </c>
      <c r="G123" s="141">
        <f t="shared" si="34"/>
        <v>0</v>
      </c>
      <c r="H123" s="141">
        <f t="shared" si="34"/>
        <v>0</v>
      </c>
      <c r="I123" s="141">
        <f t="shared" ref="I123:AN123" si="35">SUM(I121:I122)</f>
        <v>0</v>
      </c>
      <c r="J123" s="141">
        <f t="shared" si="35"/>
        <v>0</v>
      </c>
      <c r="K123" s="141">
        <f t="shared" si="35"/>
        <v>0</v>
      </c>
      <c r="L123" s="141">
        <f t="shared" si="35"/>
        <v>0</v>
      </c>
      <c r="M123" s="141">
        <f t="shared" si="35"/>
        <v>0</v>
      </c>
      <c r="N123" s="141">
        <f t="shared" si="35"/>
        <v>0</v>
      </c>
      <c r="O123" s="141">
        <f t="shared" si="35"/>
        <v>0</v>
      </c>
      <c r="P123" s="141">
        <f t="shared" si="35"/>
        <v>0</v>
      </c>
      <c r="Q123" s="141">
        <f t="shared" si="35"/>
        <v>0</v>
      </c>
      <c r="R123" s="141">
        <f t="shared" si="35"/>
        <v>0</v>
      </c>
      <c r="S123" s="141">
        <f t="shared" si="35"/>
        <v>0</v>
      </c>
      <c r="T123" s="141">
        <f t="shared" si="35"/>
        <v>0</v>
      </c>
      <c r="U123" s="141">
        <f t="shared" si="35"/>
        <v>0</v>
      </c>
      <c r="V123" s="141">
        <f t="shared" si="35"/>
        <v>0</v>
      </c>
      <c r="W123" s="141">
        <f t="shared" si="35"/>
        <v>0</v>
      </c>
      <c r="X123" s="141">
        <f t="shared" si="35"/>
        <v>0</v>
      </c>
      <c r="Y123" s="141">
        <f t="shared" si="35"/>
        <v>0</v>
      </c>
      <c r="Z123" s="141">
        <f t="shared" si="35"/>
        <v>0</v>
      </c>
      <c r="AA123" s="141">
        <f t="shared" si="35"/>
        <v>0</v>
      </c>
      <c r="AB123" s="141">
        <f t="shared" si="35"/>
        <v>0</v>
      </c>
      <c r="AC123" s="141">
        <f t="shared" si="35"/>
        <v>0</v>
      </c>
      <c r="AD123" s="141">
        <f t="shared" si="35"/>
        <v>0</v>
      </c>
      <c r="AE123" s="141">
        <f t="shared" si="35"/>
        <v>0</v>
      </c>
      <c r="AF123" s="141">
        <f t="shared" si="35"/>
        <v>0</v>
      </c>
      <c r="AG123" s="141">
        <f t="shared" si="35"/>
        <v>0</v>
      </c>
      <c r="AH123" s="141">
        <f t="shared" si="35"/>
        <v>0</v>
      </c>
      <c r="AI123" s="141">
        <f t="shared" si="35"/>
        <v>0</v>
      </c>
      <c r="AJ123" s="141">
        <f t="shared" si="35"/>
        <v>0</v>
      </c>
      <c r="AK123" s="141">
        <f t="shared" si="35"/>
        <v>0</v>
      </c>
      <c r="AL123" s="141">
        <f t="shared" si="35"/>
        <v>0</v>
      </c>
      <c r="AM123" s="141">
        <f t="shared" si="35"/>
        <v>-519810.97958662256</v>
      </c>
      <c r="AN123" s="141">
        <f t="shared" si="35"/>
        <v>-1229003.6431984648</v>
      </c>
      <c r="AO123" s="141">
        <f t="shared" ref="AO123:AY123" si="36">SUM(AO121:AO122)</f>
        <v>-1806376.1091129384</v>
      </c>
      <c r="AP123" s="141">
        <f t="shared" si="36"/>
        <v>-2251928.3773300429</v>
      </c>
      <c r="AQ123" s="141">
        <f t="shared" si="36"/>
        <v>-2565660.4478497813</v>
      </c>
      <c r="AR123" s="141">
        <f t="shared" si="36"/>
        <v>-2747572.3206721474</v>
      </c>
      <c r="AS123" s="141">
        <f t="shared" si="36"/>
        <v>-2797663.995797148</v>
      </c>
      <c r="AT123" s="141">
        <f t="shared" si="36"/>
        <v>-2715935.473224781</v>
      </c>
      <c r="AU123" s="141">
        <f t="shared" si="36"/>
        <v>-2502386.7529550446</v>
      </c>
      <c r="AV123" s="141">
        <f t="shared" si="36"/>
        <v>-2157017.8349879361</v>
      </c>
      <c r="AW123" s="141">
        <f t="shared" si="36"/>
        <v>-1679828.7193234751</v>
      </c>
      <c r="AX123" s="141">
        <f t="shared" si="36"/>
        <v>-1070819.4059616101</v>
      </c>
      <c r="AY123" s="141">
        <f t="shared" si="36"/>
        <v>0</v>
      </c>
      <c r="BA123" s="132"/>
    </row>
    <row r="124" spans="1:54" x14ac:dyDescent="0.25">
      <c r="A124" s="134" t="s">
        <v>59</v>
      </c>
      <c r="B124" s="135">
        <f>(B121*'Individual Inputs'!$I$42/'Individual Inputs'!$H$42)*(1+'Individual Inputs'!$I$52)</f>
        <v>0</v>
      </c>
      <c r="C124" s="135">
        <f>(C121*'Individual Inputs'!$I$42/'Individual Inputs'!$H$42)*(1+'Individual Inputs'!$I$52)</f>
        <v>0</v>
      </c>
      <c r="D124" s="135">
        <f>(D121*'Individual Inputs'!$I$42/'Individual Inputs'!$H$42)*(1+'Individual Inputs'!$I$52)</f>
        <v>0</v>
      </c>
      <c r="E124" s="135">
        <f>(E121*'Individual Inputs'!$I$42/'Individual Inputs'!$H$42)*(1+'Individual Inputs'!$I$52)</f>
        <v>0</v>
      </c>
      <c r="F124" s="135">
        <f>(F121*'Individual Inputs'!$I$42/'Individual Inputs'!$H$42)*(1+'Individual Inputs'!$I$52)</f>
        <v>0</v>
      </c>
      <c r="G124" s="135">
        <f>(G121*'Individual Inputs'!$I$42/'Individual Inputs'!$H$42)*(1+'Individual Inputs'!$I$52)</f>
        <v>0</v>
      </c>
      <c r="H124" s="135">
        <f>(H121*'Individual Inputs'!$I$42/'Individual Inputs'!$H$42)*(1+'Individual Inputs'!$I$52)</f>
        <v>0</v>
      </c>
      <c r="I124" s="135">
        <f>(I121*'Individual Inputs'!$I$42/'Individual Inputs'!$H$42)*(1+'Individual Inputs'!$I$52)</f>
        <v>0</v>
      </c>
      <c r="J124" s="135">
        <f>(J121*'Individual Inputs'!$I$42/'Individual Inputs'!$H$42)*(1+'Individual Inputs'!$I$52)</f>
        <v>0</v>
      </c>
      <c r="K124" s="135">
        <f>(K121*'Individual Inputs'!$I$42/'Individual Inputs'!$H$42)*(1+'Individual Inputs'!$I$52)</f>
        <v>0</v>
      </c>
      <c r="L124" s="135">
        <f>(L121*'Individual Inputs'!$I$42/'Individual Inputs'!$H$42)*(1+'Individual Inputs'!$I$52)</f>
        <v>0</v>
      </c>
      <c r="M124" s="135">
        <f>(M121*'Individual Inputs'!$I$42/'Individual Inputs'!$H$42)*(1+'Individual Inputs'!$I$52)</f>
        <v>0</v>
      </c>
      <c r="N124" s="135">
        <f>(N121*'Individual Inputs'!$I$42/'Individual Inputs'!$H$42)*(1+'Individual Inputs'!$I$52)</f>
        <v>0</v>
      </c>
      <c r="O124" s="135">
        <f>(O121*'Individual Inputs'!$I$42/'Individual Inputs'!$H$42)*(1+'Individual Inputs'!$I$52)</f>
        <v>0</v>
      </c>
      <c r="P124" s="135">
        <f>(P121*'Individual Inputs'!$I$42/'Individual Inputs'!$H$42)*(1+'Individual Inputs'!$I$52)</f>
        <v>0</v>
      </c>
      <c r="Q124" s="135">
        <f>(Q121*'Individual Inputs'!$I$42/'Individual Inputs'!$H$42)*(1+'Individual Inputs'!$I$52)</f>
        <v>0</v>
      </c>
      <c r="R124" s="135">
        <f>(R121*'Individual Inputs'!$I$42/'Individual Inputs'!$H$42)*(1+'Individual Inputs'!$I$52)</f>
        <v>0</v>
      </c>
      <c r="S124" s="135">
        <f>(S121*'Individual Inputs'!$I$42/'Individual Inputs'!$H$42)*(1+'Individual Inputs'!$I$52)</f>
        <v>0</v>
      </c>
      <c r="T124" s="135">
        <f>(T121*'Individual Inputs'!$I$42/'Individual Inputs'!$H$42)*(1+'Individual Inputs'!$I$52)</f>
        <v>0</v>
      </c>
      <c r="U124" s="135">
        <f>(U121*'Individual Inputs'!$I$42/'Individual Inputs'!$H$42)*(1+'Individual Inputs'!$I$52)</f>
        <v>0</v>
      </c>
      <c r="V124" s="135">
        <f>(V121*'Individual Inputs'!$I$42/'Individual Inputs'!$H$42)*(1+'Individual Inputs'!$I$52)</f>
        <v>0</v>
      </c>
      <c r="W124" s="135">
        <f>(W121*'Individual Inputs'!$I$42/'Individual Inputs'!$H$42)*(1+'Individual Inputs'!$I$52)</f>
        <v>0</v>
      </c>
      <c r="X124" s="135">
        <f>(X121*'Individual Inputs'!$I$42/'Individual Inputs'!$H$42)*(1+'Individual Inputs'!$I$52)</f>
        <v>0</v>
      </c>
      <c r="Y124" s="135">
        <f>(Y121*'Individual Inputs'!$I$42/'Individual Inputs'!$H$42)*(1+'Individual Inputs'!$I$52)</f>
        <v>0</v>
      </c>
      <c r="Z124" s="135">
        <f>(Z121*'Individual Inputs'!$I$42/'Individual Inputs'!$H$42)*(1+'Individual Inputs'!$I$52)</f>
        <v>0</v>
      </c>
      <c r="AA124" s="135">
        <f>(AA121*'Individual Inputs'!$I$42/'Individual Inputs'!$H$42)*(1+'Individual Inputs'!$I$52)</f>
        <v>0</v>
      </c>
      <c r="AB124" s="135">
        <f>(AB121*'Individual Inputs'!$I$42/'Individual Inputs'!$H$42)*(1+'Individual Inputs'!$I$52)</f>
        <v>0</v>
      </c>
      <c r="AC124" s="135">
        <f>(AC121*'Individual Inputs'!$I$42/'Individual Inputs'!$H$42)*(1+'Individual Inputs'!$I$52)</f>
        <v>0</v>
      </c>
      <c r="AD124" s="135">
        <f>(AD121*'Individual Inputs'!$I$42/'Individual Inputs'!$H$42)*(1+'Individual Inputs'!$I$52)</f>
        <v>0</v>
      </c>
      <c r="AE124" s="135">
        <f>(AE121*'Individual Inputs'!$I$42/'Individual Inputs'!$H$42)*(1+'Individual Inputs'!$I$52)</f>
        <v>0</v>
      </c>
      <c r="AF124" s="135">
        <f>(AF121*'Individual Inputs'!$I$42/'Individual Inputs'!$H$42)*(1+'Individual Inputs'!$I$52)</f>
        <v>0</v>
      </c>
      <c r="AG124" s="135">
        <f>(AG121*'Individual Inputs'!$I$42/'Individual Inputs'!$H$42)*(1+'Individual Inputs'!$I$52)</f>
        <v>0</v>
      </c>
      <c r="AH124" s="135">
        <f>(AH121*'Individual Inputs'!$I$42/'Individual Inputs'!$H$42)*(1+'Individual Inputs'!$I$52)</f>
        <v>0</v>
      </c>
      <c r="AI124" s="135">
        <f>(AI121*'Individual Inputs'!$I$42/'Individual Inputs'!$H$42)*(1+'Individual Inputs'!$I$52)</f>
        <v>0</v>
      </c>
      <c r="AJ124" s="135">
        <f>(AJ121*'Individual Inputs'!$I$42/'Individual Inputs'!$H$42)*(1+'Individual Inputs'!$I$52)</f>
        <v>0</v>
      </c>
      <c r="AK124" s="135">
        <f>(AK121*'Individual Inputs'!$I$42/'Individual Inputs'!$H$42)*(1+'Individual Inputs'!$I$52)</f>
        <v>0</v>
      </c>
      <c r="AL124" s="135">
        <f>(AL121*'Individual Inputs'!$I$42/'Individual Inputs'!$H$42)*(1+'Individual Inputs'!$I$52)</f>
        <v>0</v>
      </c>
      <c r="AM124" s="135">
        <f>(AM121*'Individual Inputs'!$I$42/'Individual Inputs'!$H$42)*(1+'Individual Inputs'!$I$52)</f>
        <v>-519810.97958662262</v>
      </c>
      <c r="AN124" s="135">
        <f>(AN121*'Individual Inputs'!$I$42/'Individual Inputs'!$H$42)*(1+'Individual Inputs'!$I$52)</f>
        <v>-1229003.6431984648</v>
      </c>
      <c r="AO124" s="135">
        <f>(AO121*'Individual Inputs'!$I$42/'Individual Inputs'!$H$42)*(1+'Individual Inputs'!$I$52)</f>
        <v>-1806376.1091129384</v>
      </c>
      <c r="AP124" s="135">
        <f>(AP121*'Individual Inputs'!$I$42/'Individual Inputs'!$H$42)*(1+'Individual Inputs'!$I$52)</f>
        <v>-2251928.3773300429</v>
      </c>
      <c r="AQ124" s="135">
        <f>(AQ121*'Individual Inputs'!$I$42/'Individual Inputs'!$H$42)*(1+'Individual Inputs'!$I$52)</f>
        <v>-2565660.4478497813</v>
      </c>
      <c r="AR124" s="135">
        <f>(AR121*'Individual Inputs'!$I$42/'Individual Inputs'!$H$42)*(1+'Individual Inputs'!$I$52)</f>
        <v>-2747572.3206721474</v>
      </c>
      <c r="AS124" s="135">
        <f>(AS121*'Individual Inputs'!$I$42/'Individual Inputs'!$H$42)*(1+'Individual Inputs'!$I$52)</f>
        <v>-2797663.9957971484</v>
      </c>
      <c r="AT124" s="135">
        <f>(AT121*'Individual Inputs'!$I$42/'Individual Inputs'!$H$42)*(1+'Individual Inputs'!$I$52)</f>
        <v>-2715935.4732247815</v>
      </c>
      <c r="AU124" s="135">
        <f>(AU121*'Individual Inputs'!$I$42/'Individual Inputs'!$H$42)*(1+'Individual Inputs'!$I$52)</f>
        <v>-2502386.7529550446</v>
      </c>
      <c r="AV124" s="135">
        <f>(AV121*'Individual Inputs'!$I$42/'Individual Inputs'!$H$42)*(1+'Individual Inputs'!$I$52)</f>
        <v>-2157017.8349879361</v>
      </c>
      <c r="AW124" s="135">
        <f>(AW121*'Individual Inputs'!$I$42/'Individual Inputs'!$H$42)*(1+'Individual Inputs'!$I$52)</f>
        <v>-1679828.7193234751</v>
      </c>
      <c r="AX124" s="135">
        <f>(AX121*'Individual Inputs'!$I$42/'Individual Inputs'!$H$42)*(1+'Individual Inputs'!$I$52)</f>
        <v>-1070819.4059616101</v>
      </c>
      <c r="AY124" s="135">
        <f>(AY121*'Individual Inputs'!$I$42/'Individual Inputs'!$H$42)*(1+'Individual Inputs'!$I$52)</f>
        <v>0</v>
      </c>
      <c r="BA124" s="132"/>
      <c r="BB124" s="152">
        <f>SUM(B124:AY124)</f>
        <v>-24044004.059999991</v>
      </c>
    </row>
    <row r="125" spans="1:54" x14ac:dyDescent="0.25">
      <c r="A125" s="128" t="s">
        <v>150</v>
      </c>
      <c r="B125" s="153">
        <v>0</v>
      </c>
      <c r="C125" s="153">
        <v>0</v>
      </c>
      <c r="D125" s="153">
        <v>0</v>
      </c>
      <c r="E125" s="153">
        <v>0</v>
      </c>
      <c r="F125" s="153">
        <v>0</v>
      </c>
      <c r="G125" s="153">
        <v>0</v>
      </c>
      <c r="H125" s="153">
        <v>0</v>
      </c>
      <c r="I125" s="153">
        <v>0</v>
      </c>
      <c r="J125" s="153">
        <v>0</v>
      </c>
      <c r="K125" s="153">
        <v>0</v>
      </c>
      <c r="L125" s="153">
        <v>0</v>
      </c>
      <c r="M125" s="153">
        <v>0</v>
      </c>
      <c r="N125" s="153">
        <v>0</v>
      </c>
      <c r="O125" s="153">
        <v>0</v>
      </c>
      <c r="P125" s="153">
        <v>0</v>
      </c>
      <c r="Q125" s="153">
        <v>0</v>
      </c>
      <c r="R125" s="153">
        <v>0</v>
      </c>
      <c r="S125" s="153">
        <v>0</v>
      </c>
      <c r="T125" s="153">
        <v>0</v>
      </c>
      <c r="U125" s="153">
        <v>0</v>
      </c>
      <c r="V125" s="153">
        <v>0</v>
      </c>
      <c r="W125" s="153">
        <v>0</v>
      </c>
      <c r="X125" s="153">
        <v>0</v>
      </c>
      <c r="Y125" s="153">
        <v>0</v>
      </c>
      <c r="Z125" s="153">
        <v>0</v>
      </c>
      <c r="AA125" s="153">
        <v>0</v>
      </c>
      <c r="AB125" s="153">
        <v>0</v>
      </c>
      <c r="AC125" s="153">
        <v>0</v>
      </c>
      <c r="AD125" s="153">
        <v>0</v>
      </c>
      <c r="AE125" s="153">
        <v>0</v>
      </c>
      <c r="AF125" s="153">
        <v>0</v>
      </c>
      <c r="AG125" s="153">
        <v>0</v>
      </c>
      <c r="AH125" s="153">
        <v>0</v>
      </c>
      <c r="AI125" s="153">
        <v>0</v>
      </c>
      <c r="AJ125" s="153">
        <v>0</v>
      </c>
      <c r="AK125" s="153">
        <v>0</v>
      </c>
      <c r="AL125" s="153">
        <v>0</v>
      </c>
      <c r="AM125" s="153">
        <v>-282405.12439692969</v>
      </c>
      <c r="AN125" s="153">
        <v>-667698.33722587698</v>
      </c>
      <c r="AO125" s="153">
        <v>-981375.71123903478</v>
      </c>
      <c r="AP125" s="153">
        <v>-1223437.2464364031</v>
      </c>
      <c r="AQ125" s="153">
        <v>-1393882.9428179823</v>
      </c>
      <c r="AR125" s="153">
        <v>-1492712.8003837708</v>
      </c>
      <c r="AS125" s="153">
        <v>-1519926.8191337707</v>
      </c>
      <c r="AT125" s="153">
        <v>-1475524.9990679836</v>
      </c>
      <c r="AU125" s="153">
        <v>-1359507.3401864041</v>
      </c>
      <c r="AV125" s="153">
        <v>-1171873.8424890321</v>
      </c>
      <c r="AW125" s="153">
        <v>-912624.50597588345</v>
      </c>
      <c r="AX125" s="153">
        <v>-581759.33064692281</v>
      </c>
      <c r="AY125" s="153">
        <v>0</v>
      </c>
      <c r="BA125" s="132">
        <f t="shared" si="20"/>
        <v>-13062728.999999994</v>
      </c>
      <c r="BB125" s="152"/>
    </row>
    <row r="126" spans="1:54" x14ac:dyDescent="0.25">
      <c r="A126" s="128" t="s">
        <v>19</v>
      </c>
      <c r="B126" s="153">
        <v>0</v>
      </c>
      <c r="C126" s="153">
        <v>0</v>
      </c>
      <c r="D126" s="153">
        <v>0</v>
      </c>
      <c r="E126" s="153">
        <v>0</v>
      </c>
      <c r="F126" s="153">
        <v>0</v>
      </c>
      <c r="G126" s="153">
        <v>0</v>
      </c>
      <c r="H126" s="153">
        <v>0</v>
      </c>
      <c r="I126" s="153">
        <v>0</v>
      </c>
      <c r="J126" s="153">
        <v>0</v>
      </c>
      <c r="K126" s="153">
        <v>0</v>
      </c>
      <c r="L126" s="153">
        <v>0</v>
      </c>
      <c r="M126" s="153">
        <v>0</v>
      </c>
      <c r="N126" s="153">
        <v>0</v>
      </c>
      <c r="O126" s="153">
        <v>0</v>
      </c>
      <c r="P126" s="153">
        <v>0</v>
      </c>
      <c r="Q126" s="153">
        <v>0</v>
      </c>
      <c r="R126" s="153">
        <v>0</v>
      </c>
      <c r="S126" s="153">
        <v>0</v>
      </c>
      <c r="T126" s="153">
        <v>0</v>
      </c>
      <c r="U126" s="153">
        <v>0</v>
      </c>
      <c r="V126" s="153">
        <v>0</v>
      </c>
      <c r="W126" s="153">
        <v>0</v>
      </c>
      <c r="X126" s="153">
        <v>0</v>
      </c>
      <c r="Y126" s="153">
        <v>0</v>
      </c>
      <c r="Z126" s="153">
        <v>0</v>
      </c>
      <c r="AA126" s="153">
        <v>0</v>
      </c>
      <c r="AB126" s="153">
        <v>0</v>
      </c>
      <c r="AC126" s="153">
        <v>0</v>
      </c>
      <c r="AD126" s="153">
        <v>0</v>
      </c>
      <c r="AE126" s="153">
        <v>0</v>
      </c>
      <c r="AF126" s="153">
        <v>0</v>
      </c>
      <c r="AG126" s="153">
        <v>0</v>
      </c>
      <c r="AH126" s="153">
        <v>0</v>
      </c>
      <c r="AI126" s="153">
        <v>0</v>
      </c>
      <c r="AJ126" s="153">
        <v>0</v>
      </c>
      <c r="AK126" s="153">
        <v>0</v>
      </c>
      <c r="AL126" s="153">
        <v>0</v>
      </c>
      <c r="AM126" s="153">
        <v>-5648.1024879385941</v>
      </c>
      <c r="AN126" s="153">
        <v>-13353.96674451754</v>
      </c>
      <c r="AO126" s="153">
        <v>-19627.514224780694</v>
      </c>
      <c r="AP126" s="153">
        <v>-24468.744928728061</v>
      </c>
      <c r="AQ126" s="153">
        <v>-27877.658856359645</v>
      </c>
      <c r="AR126" s="153">
        <v>-29854.256007675416</v>
      </c>
      <c r="AS126" s="153">
        <v>-30398.536382675415</v>
      </c>
      <c r="AT126" s="153">
        <v>-29510.499981359673</v>
      </c>
      <c r="AU126" s="153">
        <v>-27190.146803728083</v>
      </c>
      <c r="AV126" s="153">
        <v>-23437.476849780644</v>
      </c>
      <c r="AW126" s="153">
        <v>-18252.490119517668</v>
      </c>
      <c r="AX126" s="153">
        <v>-11635.186612938456</v>
      </c>
      <c r="AY126" s="153">
        <v>0</v>
      </c>
      <c r="BA126" s="132">
        <f t="shared" si="20"/>
        <v>-261254.57999999987</v>
      </c>
      <c r="BB126" s="152"/>
    </row>
    <row r="127" spans="1:54" x14ac:dyDescent="0.25">
      <c r="A127" s="140" t="s">
        <v>58</v>
      </c>
      <c r="B127" s="141">
        <f t="shared" ref="B127:H127" si="37">SUM(B125:B126)</f>
        <v>0</v>
      </c>
      <c r="C127" s="141">
        <f t="shared" si="37"/>
        <v>0</v>
      </c>
      <c r="D127" s="141">
        <f t="shared" si="37"/>
        <v>0</v>
      </c>
      <c r="E127" s="141">
        <f t="shared" si="37"/>
        <v>0</v>
      </c>
      <c r="F127" s="141">
        <f t="shared" si="37"/>
        <v>0</v>
      </c>
      <c r="G127" s="141">
        <f t="shared" si="37"/>
        <v>0</v>
      </c>
      <c r="H127" s="141">
        <f t="shared" si="37"/>
        <v>0</v>
      </c>
      <c r="I127" s="141">
        <f t="shared" ref="I127:AN127" si="38">SUM(I125:I126)</f>
        <v>0</v>
      </c>
      <c r="J127" s="141">
        <f t="shared" si="38"/>
        <v>0</v>
      </c>
      <c r="K127" s="141">
        <f t="shared" si="38"/>
        <v>0</v>
      </c>
      <c r="L127" s="141">
        <f t="shared" si="38"/>
        <v>0</v>
      </c>
      <c r="M127" s="141">
        <f t="shared" si="38"/>
        <v>0</v>
      </c>
      <c r="N127" s="141">
        <f t="shared" si="38"/>
        <v>0</v>
      </c>
      <c r="O127" s="141">
        <f t="shared" si="38"/>
        <v>0</v>
      </c>
      <c r="P127" s="141">
        <f t="shared" si="38"/>
        <v>0</v>
      </c>
      <c r="Q127" s="141">
        <f t="shared" si="38"/>
        <v>0</v>
      </c>
      <c r="R127" s="141">
        <f t="shared" si="38"/>
        <v>0</v>
      </c>
      <c r="S127" s="141">
        <f t="shared" si="38"/>
        <v>0</v>
      </c>
      <c r="T127" s="141">
        <f t="shared" si="38"/>
        <v>0</v>
      </c>
      <c r="U127" s="141">
        <f t="shared" si="38"/>
        <v>0</v>
      </c>
      <c r="V127" s="141">
        <f t="shared" si="38"/>
        <v>0</v>
      </c>
      <c r="W127" s="141">
        <f t="shared" si="38"/>
        <v>0</v>
      </c>
      <c r="X127" s="141">
        <f t="shared" si="38"/>
        <v>0</v>
      </c>
      <c r="Y127" s="141">
        <f t="shared" si="38"/>
        <v>0</v>
      </c>
      <c r="Z127" s="141">
        <f t="shared" si="38"/>
        <v>0</v>
      </c>
      <c r="AA127" s="141">
        <f t="shared" si="38"/>
        <v>0</v>
      </c>
      <c r="AB127" s="141">
        <f t="shared" si="38"/>
        <v>0</v>
      </c>
      <c r="AC127" s="141">
        <f t="shared" si="38"/>
        <v>0</v>
      </c>
      <c r="AD127" s="141">
        <f t="shared" si="38"/>
        <v>0</v>
      </c>
      <c r="AE127" s="141">
        <f t="shared" si="38"/>
        <v>0</v>
      </c>
      <c r="AF127" s="141">
        <f t="shared" si="38"/>
        <v>0</v>
      </c>
      <c r="AG127" s="141">
        <f t="shared" si="38"/>
        <v>0</v>
      </c>
      <c r="AH127" s="141">
        <f t="shared" si="38"/>
        <v>0</v>
      </c>
      <c r="AI127" s="141">
        <f t="shared" si="38"/>
        <v>0</v>
      </c>
      <c r="AJ127" s="141">
        <f t="shared" si="38"/>
        <v>0</v>
      </c>
      <c r="AK127" s="141">
        <f t="shared" si="38"/>
        <v>0</v>
      </c>
      <c r="AL127" s="141">
        <f t="shared" si="38"/>
        <v>0</v>
      </c>
      <c r="AM127" s="141">
        <f t="shared" si="38"/>
        <v>-288053.22688486829</v>
      </c>
      <c r="AN127" s="141">
        <f t="shared" si="38"/>
        <v>-681052.30397039454</v>
      </c>
      <c r="AO127" s="141">
        <f t="shared" ref="AO127:AY127" si="39">SUM(AO125:AO126)</f>
        <v>-1001003.2254638155</v>
      </c>
      <c r="AP127" s="141">
        <f t="shared" si="39"/>
        <v>-1247905.9913651312</v>
      </c>
      <c r="AQ127" s="141">
        <f t="shared" si="39"/>
        <v>-1421760.6016743418</v>
      </c>
      <c r="AR127" s="141">
        <f t="shared" si="39"/>
        <v>-1522567.0563914462</v>
      </c>
      <c r="AS127" s="141">
        <f t="shared" si="39"/>
        <v>-1550325.3555164461</v>
      </c>
      <c r="AT127" s="141">
        <f t="shared" si="39"/>
        <v>-1505035.4990493432</v>
      </c>
      <c r="AU127" s="141">
        <f t="shared" si="39"/>
        <v>-1386697.4869901321</v>
      </c>
      <c r="AV127" s="141">
        <f t="shared" si="39"/>
        <v>-1195311.3193388127</v>
      </c>
      <c r="AW127" s="141">
        <f t="shared" si="39"/>
        <v>-930876.99609540112</v>
      </c>
      <c r="AX127" s="141">
        <f t="shared" si="39"/>
        <v>-593394.51725986123</v>
      </c>
      <c r="AY127" s="141">
        <f t="shared" si="39"/>
        <v>0</v>
      </c>
      <c r="BA127" s="132"/>
      <c r="BB127" s="152"/>
    </row>
    <row r="128" spans="1:54" x14ac:dyDescent="0.25">
      <c r="A128" s="134" t="s">
        <v>59</v>
      </c>
      <c r="B128" s="135">
        <f>(B125*'Individual Inputs'!$I$42/'Individual Inputs'!$H$42)*(1+'Individual Inputs'!$I$52)</f>
        <v>0</v>
      </c>
      <c r="C128" s="135">
        <f>(C125*'Individual Inputs'!$I$42/'Individual Inputs'!$H$42)*(1+'Individual Inputs'!$I$52)</f>
        <v>0</v>
      </c>
      <c r="D128" s="135">
        <f>(D125*'Individual Inputs'!$I$42/'Individual Inputs'!$H$42)*(1+'Individual Inputs'!$I$52)</f>
        <v>0</v>
      </c>
      <c r="E128" s="135">
        <f>(E125*'Individual Inputs'!$I$42/'Individual Inputs'!$H$42)*(1+'Individual Inputs'!$I$52)</f>
        <v>0</v>
      </c>
      <c r="F128" s="135">
        <f>(F125*'Individual Inputs'!$I$42/'Individual Inputs'!$H$42)*(1+'Individual Inputs'!$I$52)</f>
        <v>0</v>
      </c>
      <c r="G128" s="135">
        <f>(G125*'Individual Inputs'!$I$42/'Individual Inputs'!$H$42)*(1+'Individual Inputs'!$I$52)</f>
        <v>0</v>
      </c>
      <c r="H128" s="135">
        <f>(H125*'Individual Inputs'!$I$42/'Individual Inputs'!$H$42)*(1+'Individual Inputs'!$I$52)</f>
        <v>0</v>
      </c>
      <c r="I128" s="135">
        <f>(I125*'Individual Inputs'!$I$42/'Individual Inputs'!$H$42)*(1+'Individual Inputs'!$I$52)</f>
        <v>0</v>
      </c>
      <c r="J128" s="135">
        <f>(J125*'Individual Inputs'!$I$42/'Individual Inputs'!$H$42)*(1+'Individual Inputs'!$I$52)</f>
        <v>0</v>
      </c>
      <c r="K128" s="135">
        <f>(K125*'Individual Inputs'!$I$42/'Individual Inputs'!$H$42)*(1+'Individual Inputs'!$I$52)</f>
        <v>0</v>
      </c>
      <c r="L128" s="135">
        <f>(L125*'Individual Inputs'!$I$42/'Individual Inputs'!$H$42)*(1+'Individual Inputs'!$I$52)</f>
        <v>0</v>
      </c>
      <c r="M128" s="135">
        <f>(M125*'Individual Inputs'!$I$42/'Individual Inputs'!$H$42)*(1+'Individual Inputs'!$I$52)</f>
        <v>0</v>
      </c>
      <c r="N128" s="135">
        <f>(N125*'Individual Inputs'!$I$42/'Individual Inputs'!$H$42)*(1+'Individual Inputs'!$I$52)</f>
        <v>0</v>
      </c>
      <c r="O128" s="135">
        <f>(O125*'Individual Inputs'!$I$42/'Individual Inputs'!$H$42)*(1+'Individual Inputs'!$I$52)</f>
        <v>0</v>
      </c>
      <c r="P128" s="135">
        <f>(P125*'Individual Inputs'!$I$42/'Individual Inputs'!$H$42)*(1+'Individual Inputs'!$I$52)</f>
        <v>0</v>
      </c>
      <c r="Q128" s="135">
        <f>(Q125*'Individual Inputs'!$I$42/'Individual Inputs'!$H$42)*(1+'Individual Inputs'!$I$52)</f>
        <v>0</v>
      </c>
      <c r="R128" s="135">
        <f>(R125*'Individual Inputs'!$I$42/'Individual Inputs'!$H$42)*(1+'Individual Inputs'!$I$52)</f>
        <v>0</v>
      </c>
      <c r="S128" s="135">
        <f>(S125*'Individual Inputs'!$I$42/'Individual Inputs'!$H$42)*(1+'Individual Inputs'!$I$52)</f>
        <v>0</v>
      </c>
      <c r="T128" s="135">
        <f>(T125*'Individual Inputs'!$I$42/'Individual Inputs'!$H$42)*(1+'Individual Inputs'!$I$52)</f>
        <v>0</v>
      </c>
      <c r="U128" s="135">
        <f>(U125*'Individual Inputs'!$I$42/'Individual Inputs'!$H$42)*(1+'Individual Inputs'!$I$52)</f>
        <v>0</v>
      </c>
      <c r="V128" s="135">
        <f>(V125*'Individual Inputs'!$I$42/'Individual Inputs'!$H$42)*(1+'Individual Inputs'!$I$52)</f>
        <v>0</v>
      </c>
      <c r="W128" s="135">
        <f>(W125*'Individual Inputs'!$I$42/'Individual Inputs'!$H$42)*(1+'Individual Inputs'!$I$52)</f>
        <v>0</v>
      </c>
      <c r="X128" s="135">
        <f>(X125*'Individual Inputs'!$I$42/'Individual Inputs'!$H$42)*(1+'Individual Inputs'!$I$52)</f>
        <v>0</v>
      </c>
      <c r="Y128" s="135">
        <f>(Y125*'Individual Inputs'!$I$42/'Individual Inputs'!$H$42)*(1+'Individual Inputs'!$I$52)</f>
        <v>0</v>
      </c>
      <c r="Z128" s="135">
        <f>(Z125*'Individual Inputs'!$I$42/'Individual Inputs'!$H$42)*(1+'Individual Inputs'!$I$52)</f>
        <v>0</v>
      </c>
      <c r="AA128" s="135">
        <f>(AA125*'Individual Inputs'!$I$42/'Individual Inputs'!$H$42)*(1+'Individual Inputs'!$I$52)</f>
        <v>0</v>
      </c>
      <c r="AB128" s="135">
        <f>(AB125*'Individual Inputs'!$I$42/'Individual Inputs'!$H$42)*(1+'Individual Inputs'!$I$52)</f>
        <v>0</v>
      </c>
      <c r="AC128" s="135">
        <f>(AC125*'Individual Inputs'!$I$42/'Individual Inputs'!$H$42)*(1+'Individual Inputs'!$I$52)</f>
        <v>0</v>
      </c>
      <c r="AD128" s="135">
        <f>(AD125*'Individual Inputs'!$I$42/'Individual Inputs'!$H$42)*(1+'Individual Inputs'!$I$52)</f>
        <v>0</v>
      </c>
      <c r="AE128" s="135">
        <f>(AE125*'Individual Inputs'!$I$42/'Individual Inputs'!$H$42)*(1+'Individual Inputs'!$I$52)</f>
        <v>0</v>
      </c>
      <c r="AF128" s="135">
        <f>(AF125*'Individual Inputs'!$I$42/'Individual Inputs'!$H$42)*(1+'Individual Inputs'!$I$52)</f>
        <v>0</v>
      </c>
      <c r="AG128" s="135">
        <f>(AG125*'Individual Inputs'!$I$42/'Individual Inputs'!$H$42)*(1+'Individual Inputs'!$I$52)</f>
        <v>0</v>
      </c>
      <c r="AH128" s="135">
        <f>(AH125*'Individual Inputs'!$I$42/'Individual Inputs'!$H$42)*(1+'Individual Inputs'!$I$52)</f>
        <v>0</v>
      </c>
      <c r="AI128" s="135">
        <f>(AI125*'Individual Inputs'!$I$42/'Individual Inputs'!$H$42)*(1+'Individual Inputs'!$I$52)</f>
        <v>0</v>
      </c>
      <c r="AJ128" s="135">
        <f>(AJ125*'Individual Inputs'!$I$42/'Individual Inputs'!$H$42)*(1+'Individual Inputs'!$I$52)</f>
        <v>0</v>
      </c>
      <c r="AK128" s="135">
        <f>(AK125*'Individual Inputs'!$I$42/'Individual Inputs'!$H$42)*(1+'Individual Inputs'!$I$52)</f>
        <v>0</v>
      </c>
      <c r="AL128" s="135">
        <f>(AL125*'Individual Inputs'!$I$42/'Individual Inputs'!$H$42)*(1+'Individual Inputs'!$I$52)</f>
        <v>0</v>
      </c>
      <c r="AM128" s="135">
        <f>(AM125*'Individual Inputs'!$I$42/'Individual Inputs'!$H$42)*(1+'Individual Inputs'!$I$52)</f>
        <v>-288053.22688486829</v>
      </c>
      <c r="AN128" s="135">
        <f>(AN125*'Individual Inputs'!$I$42/'Individual Inputs'!$H$42)*(1+'Individual Inputs'!$I$52)</f>
        <v>-681052.30397039454</v>
      </c>
      <c r="AO128" s="135">
        <f>(AO125*'Individual Inputs'!$I$42/'Individual Inputs'!$H$42)*(1+'Individual Inputs'!$I$52)</f>
        <v>-1001003.2254638155</v>
      </c>
      <c r="AP128" s="135">
        <f>(AP125*'Individual Inputs'!$I$42/'Individual Inputs'!$H$42)*(1+'Individual Inputs'!$I$52)</f>
        <v>-1247905.9913651312</v>
      </c>
      <c r="AQ128" s="135">
        <f>(AQ125*'Individual Inputs'!$I$42/'Individual Inputs'!$H$42)*(1+'Individual Inputs'!$I$52)</f>
        <v>-1421760.6016743421</v>
      </c>
      <c r="AR128" s="135">
        <f>(AR125*'Individual Inputs'!$I$42/'Individual Inputs'!$H$42)*(1+'Individual Inputs'!$I$52)</f>
        <v>-1522567.0563914464</v>
      </c>
      <c r="AS128" s="135">
        <f>(AS125*'Individual Inputs'!$I$42/'Individual Inputs'!$H$42)*(1+'Individual Inputs'!$I$52)</f>
        <v>-1550325.3555164461</v>
      </c>
      <c r="AT128" s="135">
        <f>(AT125*'Individual Inputs'!$I$42/'Individual Inputs'!$H$42)*(1+'Individual Inputs'!$I$52)</f>
        <v>-1505035.4990493434</v>
      </c>
      <c r="AU128" s="135">
        <f>(AU125*'Individual Inputs'!$I$42/'Individual Inputs'!$H$42)*(1+'Individual Inputs'!$I$52)</f>
        <v>-1386697.4869901321</v>
      </c>
      <c r="AV128" s="135">
        <f>(AV125*'Individual Inputs'!$I$42/'Individual Inputs'!$H$42)*(1+'Individual Inputs'!$I$52)</f>
        <v>-1195311.3193388127</v>
      </c>
      <c r="AW128" s="135">
        <f>(AW125*'Individual Inputs'!$I$42/'Individual Inputs'!$H$42)*(1+'Individual Inputs'!$I$52)</f>
        <v>-930876.99609540112</v>
      </c>
      <c r="AX128" s="135">
        <f>(AX125*'Individual Inputs'!$I$42/'Individual Inputs'!$H$42)*(1+'Individual Inputs'!$I$52)</f>
        <v>-593394.51725986123</v>
      </c>
      <c r="AY128" s="135">
        <f>(AY125*'Individual Inputs'!$I$42/'Individual Inputs'!$H$42)*(1+'Individual Inputs'!$I$52)</f>
        <v>0</v>
      </c>
      <c r="BB128" s="152">
        <f>SUM(B128:AY128)</f>
        <v>-13323983.579999993</v>
      </c>
    </row>
    <row r="129" spans="1:55" x14ac:dyDescent="0.25">
      <c r="A129" s="121"/>
      <c r="B129" s="123"/>
      <c r="C129" s="123"/>
      <c r="D129" s="123"/>
      <c r="E129" s="123"/>
      <c r="F129" s="123"/>
      <c r="G129" s="123"/>
      <c r="H129" s="123"/>
      <c r="I129" s="123"/>
      <c r="J129" s="123"/>
      <c r="K129" s="123"/>
      <c r="L129" s="123"/>
      <c r="M129" s="123"/>
      <c r="N129" s="123"/>
      <c r="O129" s="123"/>
      <c r="P129" s="123"/>
      <c r="Q129" s="123"/>
      <c r="R129" s="123"/>
      <c r="S129" s="123"/>
      <c r="T129" s="123"/>
      <c r="U129" s="123"/>
      <c r="V129" s="123"/>
      <c r="W129" s="123"/>
      <c r="X129" s="123"/>
      <c r="Y129" s="123"/>
      <c r="Z129" s="123"/>
      <c r="AA129" s="123"/>
      <c r="AB129" s="123"/>
      <c r="AC129" s="123"/>
      <c r="AD129" s="123"/>
      <c r="AE129" s="123"/>
      <c r="AF129" s="123"/>
      <c r="AG129" s="123"/>
      <c r="AH129" s="123"/>
      <c r="AI129" s="123"/>
      <c r="AJ129" s="123"/>
      <c r="AK129" s="123"/>
      <c r="AL129" s="123"/>
      <c r="AM129" s="123"/>
      <c r="AN129" s="123"/>
      <c r="AO129" s="123"/>
      <c r="AP129" s="139"/>
      <c r="BA129" s="139">
        <f>SUM(BA97:BA128)</f>
        <v>-181751660.04000002</v>
      </c>
      <c r="BC129" s="123">
        <f>SUM(BB97:BB128)</f>
        <v>-181751660.03999996</v>
      </c>
    </row>
    <row r="130" spans="1:55" x14ac:dyDescent="0.25">
      <c r="A130" s="138" t="s">
        <v>65</v>
      </c>
      <c r="B130" s="120"/>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c r="AD130" s="120"/>
      <c r="AE130" s="120"/>
      <c r="AF130" s="120"/>
      <c r="AG130" s="120"/>
      <c r="AH130" s="120"/>
      <c r="AI130" s="120"/>
      <c r="AJ130" s="120"/>
      <c r="AK130" s="120"/>
      <c r="AL130" s="120"/>
      <c r="AM130" s="120"/>
      <c r="AN130" s="120"/>
      <c r="AO130" s="120"/>
      <c r="AP130" s="139">
        <f>SUM(B130:AO130)</f>
        <v>0</v>
      </c>
      <c r="BB130" s="123"/>
    </row>
    <row r="131" spans="1:55" x14ac:dyDescent="0.25">
      <c r="A131" s="128" t="s">
        <v>151</v>
      </c>
      <c r="B131" s="153">
        <v>0</v>
      </c>
      <c r="C131" s="153">
        <v>0</v>
      </c>
      <c r="D131" s="153">
        <v>0</v>
      </c>
      <c r="E131" s="153">
        <v>0</v>
      </c>
      <c r="F131" s="153">
        <v>0</v>
      </c>
      <c r="G131" s="153">
        <v>0</v>
      </c>
      <c r="H131" s="153">
        <v>0</v>
      </c>
      <c r="I131" s="153">
        <v>-3251.2212269005795</v>
      </c>
      <c r="J131" s="153">
        <v>-7563.8554058479531</v>
      </c>
      <c r="K131" s="153">
        <v>-11258.190777777771</v>
      </c>
      <c r="L131" s="153">
        <v>-14334.227342690048</v>
      </c>
      <c r="M131" s="153">
        <v>-16791.965100584788</v>
      </c>
      <c r="N131" s="153">
        <v>-18631.404051461985</v>
      </c>
      <c r="O131" s="153">
        <v>-19852.54419532164</v>
      </c>
      <c r="P131" s="153">
        <v>-20455.385532163698</v>
      </c>
      <c r="Q131" s="153">
        <v>-20439.928061988336</v>
      </c>
      <c r="R131" s="153">
        <v>-19806.171784795282</v>
      </c>
      <c r="S131" s="153">
        <v>-18554.116700584778</v>
      </c>
      <c r="T131" s="153">
        <v>-16683.762809356711</v>
      </c>
      <c r="U131" s="153">
        <v>-14195.110111111142</v>
      </c>
      <c r="V131" s="153">
        <v>-11088.158605847992</v>
      </c>
      <c r="W131" s="153">
        <v>-7362.9082935671513</v>
      </c>
      <c r="X131" s="153">
        <v>0</v>
      </c>
      <c r="Y131" s="153">
        <v>0</v>
      </c>
      <c r="Z131" s="153">
        <v>0</v>
      </c>
      <c r="AA131" s="153">
        <v>0</v>
      </c>
      <c r="AB131" s="153">
        <v>0</v>
      </c>
      <c r="AC131" s="153">
        <v>0</v>
      </c>
      <c r="AD131" s="153">
        <v>0</v>
      </c>
      <c r="AE131" s="153">
        <v>0</v>
      </c>
      <c r="AF131" s="153">
        <v>0</v>
      </c>
      <c r="AG131" s="153">
        <v>0</v>
      </c>
      <c r="AH131" s="153">
        <v>0</v>
      </c>
      <c r="AI131" s="153">
        <v>0</v>
      </c>
      <c r="AJ131" s="153">
        <v>0</v>
      </c>
      <c r="AK131" s="153">
        <v>0</v>
      </c>
      <c r="AL131" s="153">
        <v>0</v>
      </c>
      <c r="AM131" s="153">
        <v>0</v>
      </c>
      <c r="AN131" s="153">
        <v>0</v>
      </c>
      <c r="AO131" s="153">
        <v>0</v>
      </c>
      <c r="AP131" s="153">
        <v>0</v>
      </c>
      <c r="AQ131" s="153">
        <v>0</v>
      </c>
      <c r="AR131" s="153">
        <v>0</v>
      </c>
      <c r="AS131" s="153">
        <v>0</v>
      </c>
      <c r="AT131" s="153">
        <v>0</v>
      </c>
      <c r="AU131" s="153">
        <v>0</v>
      </c>
      <c r="AV131" s="153">
        <v>0</v>
      </c>
      <c r="AW131" s="153">
        <v>0</v>
      </c>
      <c r="AX131" s="153">
        <v>0</v>
      </c>
      <c r="AY131" s="153">
        <v>0</v>
      </c>
      <c r="BA131" s="132">
        <f>SUM(B131:AY131)</f>
        <v>-220268.94999999987</v>
      </c>
    </row>
    <row r="132" spans="1:55" x14ac:dyDescent="0.25">
      <c r="A132" s="151" t="s">
        <v>64</v>
      </c>
      <c r="B132" s="157">
        <f>((B100/(100%+'Individual Inputs'!$I$52)*100)*'Individual Inputs'!$I$63)/100</f>
        <v>0</v>
      </c>
      <c r="C132" s="157">
        <f>((C100/(100%+'Individual Inputs'!$I$52)*100)*'Individual Inputs'!$I$63)/100</f>
        <v>0</v>
      </c>
      <c r="D132" s="157">
        <f>((D100/(100%+'Individual Inputs'!$I$52)*100)*'Individual Inputs'!$I$63)/100</f>
        <v>0</v>
      </c>
      <c r="E132" s="157">
        <f>((E100/(100%+'Individual Inputs'!$I$52)*100)*'Individual Inputs'!$I$63)/100</f>
        <v>0</v>
      </c>
      <c r="F132" s="157">
        <f>((F100/(100%+'Individual Inputs'!$I$52)*100)*'Individual Inputs'!$I$63)/100</f>
        <v>0</v>
      </c>
      <c r="G132" s="157">
        <f>((G100/(100%+'Individual Inputs'!$I$52)*100)*'Individual Inputs'!$I$63)/100</f>
        <v>0</v>
      </c>
      <c r="H132" s="157">
        <f>((H100/(100%+'Individual Inputs'!$I$52)*100)*'Individual Inputs'!$I$63)/100</f>
        <v>0</v>
      </c>
      <c r="I132" s="157">
        <f>((I100/(100%+'Individual Inputs'!$I$52)*100)*'Individual Inputs'!$I$63)/100</f>
        <v>-3251.2212269005804</v>
      </c>
      <c r="J132" s="157">
        <f>((J100/(100%+'Individual Inputs'!$I$52)*100)*'Individual Inputs'!$I$63)/100</f>
        <v>-7563.8554058479531</v>
      </c>
      <c r="K132" s="157">
        <f>((K100/(100%+'Individual Inputs'!$I$52)*100)*'Individual Inputs'!$I$63)/100</f>
        <v>-11258.190777777771</v>
      </c>
      <c r="L132" s="157">
        <f>((L100/(100%+'Individual Inputs'!$I$52)*100)*'Individual Inputs'!$I$63)/100</f>
        <v>-14334.227342690045</v>
      </c>
      <c r="M132" s="157">
        <f>((M100/(100%+'Individual Inputs'!$I$52)*100)*'Individual Inputs'!$I$63)/100</f>
        <v>-16791.965100584792</v>
      </c>
      <c r="N132" s="157">
        <f>((N100/(100%+'Individual Inputs'!$I$52)*100)*'Individual Inputs'!$I$63)/100</f>
        <v>-18631.404051461985</v>
      </c>
      <c r="O132" s="157">
        <f>((O100/(100%+'Individual Inputs'!$I$52)*100)*'Individual Inputs'!$I$63)/100</f>
        <v>-19852.54419532164</v>
      </c>
      <c r="P132" s="157">
        <f>((P100/(100%+'Individual Inputs'!$I$52)*100)*'Individual Inputs'!$I$63)/100</f>
        <v>-20455.385532163698</v>
      </c>
      <c r="Q132" s="157">
        <f>((Q100/(100%+'Individual Inputs'!$I$52)*100)*'Individual Inputs'!$I$63)/100</f>
        <v>-20439.928061988336</v>
      </c>
      <c r="R132" s="157">
        <f>((R100/(100%+'Individual Inputs'!$I$52)*100)*'Individual Inputs'!$I$63)/100</f>
        <v>-19806.171784795282</v>
      </c>
      <c r="S132" s="157">
        <f>((S100/(100%+'Individual Inputs'!$I$52)*100)*'Individual Inputs'!$I$63)/100</f>
        <v>-18554.116700584778</v>
      </c>
      <c r="T132" s="157">
        <f>((T100/(100%+'Individual Inputs'!$I$52)*100)*'Individual Inputs'!$I$63)/100</f>
        <v>-16683.762809356715</v>
      </c>
      <c r="U132" s="157">
        <f>((U100/(100%+'Individual Inputs'!$I$52)*100)*'Individual Inputs'!$I$63)/100</f>
        <v>-14195.11011111114</v>
      </c>
      <c r="V132" s="157">
        <f>((V100/(100%+'Individual Inputs'!$I$52)*100)*'Individual Inputs'!$I$63)/100</f>
        <v>-11088.158605847992</v>
      </c>
      <c r="W132" s="157">
        <f>((W100/(100%+'Individual Inputs'!$I$52)*100)*'Individual Inputs'!$I$63)/100</f>
        <v>-7362.9082935671504</v>
      </c>
      <c r="X132" s="157">
        <f>((X100/(100%+'Individual Inputs'!$I$52)*100)*'Individual Inputs'!$I$63)/100</f>
        <v>0</v>
      </c>
      <c r="Y132" s="157">
        <f>((Y100/(100%+'Individual Inputs'!$I$52)*100)*'Individual Inputs'!$I$63)/100</f>
        <v>0</v>
      </c>
      <c r="Z132" s="157">
        <f>((Z100/(100%+'Individual Inputs'!$I$52)*100)*'Individual Inputs'!$I$63)/100</f>
        <v>0</v>
      </c>
      <c r="AA132" s="157">
        <f>((AA100/(100%+'Individual Inputs'!$I$52)*100)*'Individual Inputs'!$I$63)/100</f>
        <v>0</v>
      </c>
      <c r="AB132" s="157">
        <f>((AB100/(100%+'Individual Inputs'!$I$52)*100)*'Individual Inputs'!$I$63)/100</f>
        <v>0</v>
      </c>
      <c r="AC132" s="157">
        <f>((AC100/(100%+'Individual Inputs'!$I$52)*100)*'Individual Inputs'!$I$63)/100</f>
        <v>0</v>
      </c>
      <c r="AD132" s="157">
        <f>((AD100/(100%+'Individual Inputs'!$I$52)*100)*'Individual Inputs'!$I$63)/100</f>
        <v>0</v>
      </c>
      <c r="AE132" s="157">
        <f>((AE100/(100%+'Individual Inputs'!$I$52)*100)*'Individual Inputs'!$I$63)/100</f>
        <v>0</v>
      </c>
      <c r="AF132" s="157">
        <f>((AF100/(100%+'Individual Inputs'!$I$52)*100)*'Individual Inputs'!$I$63)/100</f>
        <v>0</v>
      </c>
      <c r="AG132" s="157">
        <f>((AG100/(100%+'Individual Inputs'!$I$52)*100)*'Individual Inputs'!$I$63)/100</f>
        <v>0</v>
      </c>
      <c r="AH132" s="157">
        <f>((AH100/(100%+'Individual Inputs'!$I$52)*100)*'Individual Inputs'!$I$63)/100</f>
        <v>0</v>
      </c>
      <c r="AI132" s="157">
        <f>((AI100/(100%+'Individual Inputs'!$I$52)*100)*'Individual Inputs'!$I$63)/100</f>
        <v>0</v>
      </c>
      <c r="AJ132" s="157">
        <f>((AJ100/(100%+'Individual Inputs'!$I$52)*100)*'Individual Inputs'!$I$63)/100</f>
        <v>0</v>
      </c>
      <c r="AK132" s="157">
        <f>((AK100/(100%+'Individual Inputs'!$I$52)*100)*'Individual Inputs'!$I$63)/100</f>
        <v>0</v>
      </c>
      <c r="AL132" s="157">
        <f>((AL100/(100%+'Individual Inputs'!$I$52)*100)*'Individual Inputs'!$I$63)/100</f>
        <v>0</v>
      </c>
      <c r="AM132" s="157">
        <f>((AM100/(100%+'Individual Inputs'!$I$52)*100)*'Individual Inputs'!$I$63)/100</f>
        <v>0</v>
      </c>
      <c r="AN132" s="157">
        <f>((AN100/(100%+'Individual Inputs'!$I$52)*100)*'Individual Inputs'!$I$63)/100</f>
        <v>0</v>
      </c>
      <c r="AO132" s="157">
        <f>((AO100/(100%+'Individual Inputs'!$I$52)*100)*'Individual Inputs'!$I$63)/100</f>
        <v>0</v>
      </c>
      <c r="AP132" s="157">
        <f>((AP100/(100%+'Individual Inputs'!$I$52)*100)*'Individual Inputs'!$I$63)/100</f>
        <v>0</v>
      </c>
      <c r="AQ132" s="157">
        <f>((AQ100/(100%+'Individual Inputs'!$I$52)*100)*'Individual Inputs'!$I$63)/100</f>
        <v>0</v>
      </c>
      <c r="AR132" s="157">
        <f>((AR100/(100%+'Individual Inputs'!$I$52)*100)*'Individual Inputs'!$I$63)/100</f>
        <v>0</v>
      </c>
      <c r="AS132" s="157">
        <f>((AS100/(100%+'Individual Inputs'!$I$52)*100)*'Individual Inputs'!$I$63)/100</f>
        <v>0</v>
      </c>
      <c r="AT132" s="157">
        <f>((AT100/(100%+'Individual Inputs'!$I$52)*100)*'Individual Inputs'!$I$63)/100</f>
        <v>0</v>
      </c>
      <c r="AU132" s="157">
        <f>((AU100/(100%+'Individual Inputs'!$I$52)*100)*'Individual Inputs'!$I$63)/100</f>
        <v>0</v>
      </c>
      <c r="AV132" s="157">
        <f>((AV100/(100%+'Individual Inputs'!$I$52)*100)*'Individual Inputs'!$I$63)/100</f>
        <v>0</v>
      </c>
      <c r="AW132" s="157">
        <f>((AW100/(100%+'Individual Inputs'!$I$52)*100)*'Individual Inputs'!$I$63)/100</f>
        <v>0</v>
      </c>
      <c r="AX132" s="157">
        <f>((AX100/(100%+'Individual Inputs'!$I$52)*100)*'Individual Inputs'!$I$63)/100</f>
        <v>0</v>
      </c>
      <c r="AY132" s="157">
        <f>((AY100/(100%+'Individual Inputs'!$I$52)*100)*'Individual Inputs'!$I$63)/100</f>
        <v>0</v>
      </c>
      <c r="BB132" s="152">
        <f>SUM(B132:AY132)</f>
        <v>-220268.94999999987</v>
      </c>
    </row>
    <row r="133" spans="1:55" x14ac:dyDescent="0.25">
      <c r="A133" s="128" t="s">
        <v>152</v>
      </c>
      <c r="B133" s="153">
        <v>0</v>
      </c>
      <c r="C133" s="153">
        <v>0</v>
      </c>
      <c r="D133" s="153">
        <v>0</v>
      </c>
      <c r="E133" s="153">
        <v>0</v>
      </c>
      <c r="F133" s="153">
        <v>0</v>
      </c>
      <c r="G133" s="153">
        <v>0</v>
      </c>
      <c r="H133" s="153">
        <v>0</v>
      </c>
      <c r="I133" s="153">
        <v>0</v>
      </c>
      <c r="J133" s="153">
        <v>0</v>
      </c>
      <c r="K133" s="153">
        <v>0</v>
      </c>
      <c r="L133" s="153">
        <v>0</v>
      </c>
      <c r="M133" s="153">
        <v>0</v>
      </c>
      <c r="N133" s="153">
        <v>0</v>
      </c>
      <c r="O133" s="153">
        <v>-4450.124523209065</v>
      </c>
      <c r="P133" s="153">
        <v>-10521.553923428366</v>
      </c>
      <c r="Q133" s="153">
        <v>-15464.464847770476</v>
      </c>
      <c r="R133" s="153">
        <v>-19278.857296235379</v>
      </c>
      <c r="S133" s="153">
        <v>-21964.731268823118</v>
      </c>
      <c r="T133" s="153">
        <v>-23522.086765533622</v>
      </c>
      <c r="U133" s="153">
        <v>-23950.923786366955</v>
      </c>
      <c r="V133" s="153">
        <v>-23251.242331323123</v>
      </c>
      <c r="W133" s="153">
        <v>-21423.042400402072</v>
      </c>
      <c r="X133" s="153">
        <v>-18466.323993603753</v>
      </c>
      <c r="Y133" s="153">
        <v>-14381.087110928484</v>
      </c>
      <c r="Z133" s="153">
        <v>-9167.331752375625</v>
      </c>
      <c r="AA133" s="153">
        <v>0</v>
      </c>
      <c r="AB133" s="153">
        <v>0</v>
      </c>
      <c r="AC133" s="153">
        <v>0</v>
      </c>
      <c r="AD133" s="153">
        <v>0</v>
      </c>
      <c r="AE133" s="153">
        <v>0</v>
      </c>
      <c r="AF133" s="153">
        <v>0</v>
      </c>
      <c r="AG133" s="153">
        <v>0</v>
      </c>
      <c r="AH133" s="153">
        <v>0</v>
      </c>
      <c r="AI133" s="153">
        <v>0</v>
      </c>
      <c r="AJ133" s="153">
        <v>0</v>
      </c>
      <c r="AK133" s="153">
        <v>0</v>
      </c>
      <c r="AL133" s="153">
        <v>0</v>
      </c>
      <c r="AM133" s="153">
        <v>0</v>
      </c>
      <c r="AN133" s="153">
        <v>0</v>
      </c>
      <c r="AO133" s="153">
        <v>0</v>
      </c>
      <c r="AP133" s="153">
        <v>0</v>
      </c>
      <c r="AQ133" s="153">
        <v>0</v>
      </c>
      <c r="AR133" s="153">
        <v>0</v>
      </c>
      <c r="AS133" s="153">
        <v>0</v>
      </c>
      <c r="AT133" s="153">
        <v>0</v>
      </c>
      <c r="AU133" s="153">
        <v>0</v>
      </c>
      <c r="AV133" s="153">
        <v>0</v>
      </c>
      <c r="AW133" s="153">
        <v>0</v>
      </c>
      <c r="AX133" s="153">
        <v>0</v>
      </c>
      <c r="AY133" s="153">
        <v>0</v>
      </c>
      <c r="BA133" s="132">
        <f>SUM(B133:AY133)</f>
        <v>-205841.77000000005</v>
      </c>
    </row>
    <row r="134" spans="1:55" x14ac:dyDescent="0.25">
      <c r="A134" s="151" t="s">
        <v>64</v>
      </c>
      <c r="B134" s="157">
        <f>((B104/(100%+'Individual Inputs'!$I$52)*100)*'Individual Inputs'!$I$63)/100</f>
        <v>0</v>
      </c>
      <c r="C134" s="157">
        <f>((C104/(100%+'Individual Inputs'!$I$52)*100)*'Individual Inputs'!$I$63)/100</f>
        <v>0</v>
      </c>
      <c r="D134" s="157">
        <f>((D104/(100%+'Individual Inputs'!$I$52)*100)*'Individual Inputs'!$I$63)/100</f>
        <v>0</v>
      </c>
      <c r="E134" s="157">
        <f>((E104/(100%+'Individual Inputs'!$I$52)*100)*'Individual Inputs'!$I$63)/100</f>
        <v>0</v>
      </c>
      <c r="F134" s="157">
        <f>((F104/(100%+'Individual Inputs'!$I$52)*100)*'Individual Inputs'!$I$63)/100</f>
        <v>0</v>
      </c>
      <c r="G134" s="157">
        <f>((G104/(100%+'Individual Inputs'!$I$52)*100)*'Individual Inputs'!$I$63)/100</f>
        <v>0</v>
      </c>
      <c r="H134" s="157">
        <f>((H104/(100%+'Individual Inputs'!$I$52)*100)*'Individual Inputs'!$I$63)/100</f>
        <v>0</v>
      </c>
      <c r="I134" s="157">
        <f>((I104/(100%+'Individual Inputs'!$I$52)*100)*'Individual Inputs'!$I$63)/100</f>
        <v>0</v>
      </c>
      <c r="J134" s="157">
        <f>((J104/(100%+'Individual Inputs'!$I$52)*100)*'Individual Inputs'!$I$63)/100</f>
        <v>0</v>
      </c>
      <c r="K134" s="157">
        <f>((K104/(100%+'Individual Inputs'!$I$52)*100)*'Individual Inputs'!$I$63)/100</f>
        <v>0</v>
      </c>
      <c r="L134" s="157">
        <f>((L104/(100%+'Individual Inputs'!$I$52)*100)*'Individual Inputs'!$I$63)/100</f>
        <v>0</v>
      </c>
      <c r="M134" s="157">
        <f>((M104/(100%+'Individual Inputs'!$I$52)*100)*'Individual Inputs'!$I$63)/100</f>
        <v>0</v>
      </c>
      <c r="N134" s="157">
        <f>((N104/(100%+'Individual Inputs'!$I$52)*100)*'Individual Inputs'!$I$63)/100</f>
        <v>0</v>
      </c>
      <c r="O134" s="157">
        <f>((O104/(100%+'Individual Inputs'!$I$52)*100)*'Individual Inputs'!$I$63)/100</f>
        <v>-4450.124523209065</v>
      </c>
      <c r="P134" s="157">
        <f>((P104/(100%+'Individual Inputs'!$I$52)*100)*'Individual Inputs'!$I$63)/100</f>
        <v>-10521.553923428366</v>
      </c>
      <c r="Q134" s="157">
        <f>((Q104/(100%+'Individual Inputs'!$I$52)*100)*'Individual Inputs'!$I$63)/100</f>
        <v>-15464.464847770478</v>
      </c>
      <c r="R134" s="157">
        <f>((R104/(100%+'Individual Inputs'!$I$52)*100)*'Individual Inputs'!$I$63)/100</f>
        <v>-19278.857296235379</v>
      </c>
      <c r="S134" s="157">
        <f>((S104/(100%+'Individual Inputs'!$I$52)*100)*'Individual Inputs'!$I$63)/100</f>
        <v>-21964.731268823118</v>
      </c>
      <c r="T134" s="157">
        <f>((T104/(100%+'Individual Inputs'!$I$52)*100)*'Individual Inputs'!$I$63)/100</f>
        <v>-23522.086765533619</v>
      </c>
      <c r="U134" s="157">
        <f>((U104/(100%+'Individual Inputs'!$I$52)*100)*'Individual Inputs'!$I$63)/100</f>
        <v>-23950.923786366955</v>
      </c>
      <c r="V134" s="157">
        <f>((V104/(100%+'Individual Inputs'!$I$52)*100)*'Individual Inputs'!$I$63)/100</f>
        <v>-23251.242331323119</v>
      </c>
      <c r="W134" s="157">
        <f>((W104/(100%+'Individual Inputs'!$I$52)*100)*'Individual Inputs'!$I$63)/100</f>
        <v>-21423.042400402072</v>
      </c>
      <c r="X134" s="157">
        <f>((X104/(100%+'Individual Inputs'!$I$52)*100)*'Individual Inputs'!$I$63)/100</f>
        <v>-18466.323993603757</v>
      </c>
      <c r="Y134" s="157">
        <f>((Y104/(100%+'Individual Inputs'!$I$52)*100)*'Individual Inputs'!$I$63)/100</f>
        <v>-14381.087110928482</v>
      </c>
      <c r="Z134" s="157">
        <f>((Z104/(100%+'Individual Inputs'!$I$52)*100)*'Individual Inputs'!$I$63)/100</f>
        <v>-9167.331752375625</v>
      </c>
      <c r="AA134" s="157">
        <f>((AA104/(100%+'Individual Inputs'!$I$52)*100)*'Individual Inputs'!$I$63)/100</f>
        <v>0</v>
      </c>
      <c r="AB134" s="157">
        <f>((AB104/(100%+'Individual Inputs'!$I$52)*100)*'Individual Inputs'!$I$63)/100</f>
        <v>0</v>
      </c>
      <c r="AC134" s="157">
        <f>((AC104/(100%+'Individual Inputs'!$I$52)*100)*'Individual Inputs'!$I$63)/100</f>
        <v>0</v>
      </c>
      <c r="AD134" s="157">
        <f>((AD104/(100%+'Individual Inputs'!$I$52)*100)*'Individual Inputs'!$I$63)/100</f>
        <v>0</v>
      </c>
      <c r="AE134" s="157">
        <f>((AE104/(100%+'Individual Inputs'!$I$52)*100)*'Individual Inputs'!$I$63)/100</f>
        <v>0</v>
      </c>
      <c r="AF134" s="157">
        <f>((AF104/(100%+'Individual Inputs'!$I$52)*100)*'Individual Inputs'!$I$63)/100</f>
        <v>0</v>
      </c>
      <c r="AG134" s="157">
        <f>((AG104/(100%+'Individual Inputs'!$I$52)*100)*'Individual Inputs'!$I$63)/100</f>
        <v>0</v>
      </c>
      <c r="AH134" s="157">
        <f>((AH104/(100%+'Individual Inputs'!$I$52)*100)*'Individual Inputs'!$I$63)/100</f>
        <v>0</v>
      </c>
      <c r="AI134" s="157">
        <f>((AI104/(100%+'Individual Inputs'!$I$52)*100)*'Individual Inputs'!$I$63)/100</f>
        <v>0</v>
      </c>
      <c r="AJ134" s="157">
        <f>((AJ104/(100%+'Individual Inputs'!$I$52)*100)*'Individual Inputs'!$I$63)/100</f>
        <v>0</v>
      </c>
      <c r="AK134" s="157">
        <f>((AK104/(100%+'Individual Inputs'!$I$52)*100)*'Individual Inputs'!$I$63)/100</f>
        <v>0</v>
      </c>
      <c r="AL134" s="157">
        <f>((AL104/(100%+'Individual Inputs'!$I$52)*100)*'Individual Inputs'!$I$63)/100</f>
        <v>0</v>
      </c>
      <c r="AM134" s="157">
        <f>((AM104/(100%+'Individual Inputs'!$I$52)*100)*'Individual Inputs'!$I$63)/100</f>
        <v>0</v>
      </c>
      <c r="AN134" s="157">
        <f>((AN104/(100%+'Individual Inputs'!$I$52)*100)*'Individual Inputs'!$I$63)/100</f>
        <v>0</v>
      </c>
      <c r="AO134" s="157">
        <f>((AO104/(100%+'Individual Inputs'!$I$52)*100)*'Individual Inputs'!$I$63)/100</f>
        <v>0</v>
      </c>
      <c r="AP134" s="157">
        <f>((AP104/(100%+'Individual Inputs'!$I$52)*100)*'Individual Inputs'!$I$63)/100</f>
        <v>0</v>
      </c>
      <c r="AQ134" s="157">
        <f>((AQ104/(100%+'Individual Inputs'!$I$52)*100)*'Individual Inputs'!$I$63)/100</f>
        <v>0</v>
      </c>
      <c r="AR134" s="157">
        <f>((AR104/(100%+'Individual Inputs'!$I$52)*100)*'Individual Inputs'!$I$63)/100</f>
        <v>0</v>
      </c>
      <c r="AS134" s="157">
        <f>((AS104/(100%+'Individual Inputs'!$I$52)*100)*'Individual Inputs'!$I$63)/100</f>
        <v>0</v>
      </c>
      <c r="AT134" s="157">
        <f>((AT104/(100%+'Individual Inputs'!$I$52)*100)*'Individual Inputs'!$I$63)/100</f>
        <v>0</v>
      </c>
      <c r="AU134" s="157">
        <f>((AU104/(100%+'Individual Inputs'!$I$52)*100)*'Individual Inputs'!$I$63)/100</f>
        <v>0</v>
      </c>
      <c r="AV134" s="157">
        <f>((AV104/(100%+'Individual Inputs'!$I$52)*100)*'Individual Inputs'!$I$63)/100</f>
        <v>0</v>
      </c>
      <c r="AW134" s="157">
        <f>((AW104/(100%+'Individual Inputs'!$I$52)*100)*'Individual Inputs'!$I$63)/100</f>
        <v>0</v>
      </c>
      <c r="AX134" s="157">
        <f>((AX104/(100%+'Individual Inputs'!$I$52)*100)*'Individual Inputs'!$I$63)/100</f>
        <v>0</v>
      </c>
      <c r="AY134" s="157">
        <f>((AY104/(100%+'Individual Inputs'!$I$52)*100)*'Individual Inputs'!$I$63)/100</f>
        <v>0</v>
      </c>
      <c r="BB134" s="152">
        <f>SUM(B134:AY134)</f>
        <v>-205841.77000000005</v>
      </c>
    </row>
    <row r="135" spans="1:55" x14ac:dyDescent="0.25">
      <c r="A135" s="128" t="s">
        <v>153</v>
      </c>
      <c r="B135" s="153">
        <v>0</v>
      </c>
      <c r="C135" s="153">
        <v>0</v>
      </c>
      <c r="D135" s="153">
        <v>0</v>
      </c>
      <c r="E135" s="153">
        <v>0</v>
      </c>
      <c r="F135" s="153">
        <v>0</v>
      </c>
      <c r="G135" s="153">
        <v>0</v>
      </c>
      <c r="H135" s="153">
        <v>0</v>
      </c>
      <c r="I135" s="153">
        <v>0</v>
      </c>
      <c r="J135" s="153">
        <v>0</v>
      </c>
      <c r="K135" s="153">
        <v>0</v>
      </c>
      <c r="L135" s="153">
        <v>0</v>
      </c>
      <c r="M135" s="153">
        <v>0</v>
      </c>
      <c r="N135" s="153">
        <v>0</v>
      </c>
      <c r="O135" s="153">
        <v>-4246.6874376827454</v>
      </c>
      <c r="P135" s="153">
        <v>-10040.561930007303</v>
      </c>
      <c r="Q135" s="153">
        <v>-14757.508078033617</v>
      </c>
      <c r="R135" s="153">
        <v>-18397.525881761685</v>
      </c>
      <c r="S135" s="153">
        <v>-20960.615341191515</v>
      </c>
      <c r="T135" s="153">
        <v>-22446.77645632307</v>
      </c>
      <c r="U135" s="153">
        <v>-22856.009227156417</v>
      </c>
      <c r="V135" s="153">
        <v>-22188.313653691523</v>
      </c>
      <c r="W135" s="153">
        <v>-20443.689735928365</v>
      </c>
      <c r="X135" s="153">
        <v>-17622.137473866922</v>
      </c>
      <c r="Y135" s="153">
        <v>-13723.656867507398</v>
      </c>
      <c r="Z135" s="153">
        <v>-8748.2479168492937</v>
      </c>
      <c r="AA135" s="153">
        <v>0</v>
      </c>
      <c r="AB135" s="153">
        <v>0</v>
      </c>
      <c r="AC135" s="153">
        <v>0</v>
      </c>
      <c r="AD135" s="153">
        <v>0</v>
      </c>
      <c r="AE135" s="153">
        <v>0</v>
      </c>
      <c r="AF135" s="153">
        <v>0</v>
      </c>
      <c r="AG135" s="153">
        <v>0</v>
      </c>
      <c r="AH135" s="153">
        <v>0</v>
      </c>
      <c r="AI135" s="153">
        <v>0</v>
      </c>
      <c r="AJ135" s="153">
        <v>0</v>
      </c>
      <c r="AK135" s="153">
        <v>0</v>
      </c>
      <c r="AL135" s="153">
        <v>0</v>
      </c>
      <c r="AM135" s="153">
        <v>0</v>
      </c>
      <c r="AN135" s="153">
        <v>0</v>
      </c>
      <c r="AO135" s="153">
        <v>0</v>
      </c>
      <c r="AP135" s="153">
        <v>0</v>
      </c>
      <c r="AQ135" s="153">
        <v>0</v>
      </c>
      <c r="AR135" s="153">
        <v>0</v>
      </c>
      <c r="AS135" s="153">
        <v>0</v>
      </c>
      <c r="AT135" s="153">
        <v>0</v>
      </c>
      <c r="AU135" s="153">
        <v>0</v>
      </c>
      <c r="AV135" s="153">
        <v>0</v>
      </c>
      <c r="AW135" s="153">
        <v>0</v>
      </c>
      <c r="AX135" s="153">
        <v>0</v>
      </c>
      <c r="AY135" s="153">
        <v>0</v>
      </c>
      <c r="BA135" s="132">
        <f>SUM(B135:AY135)</f>
        <v>-196431.72999999989</v>
      </c>
    </row>
    <row r="136" spans="1:55" x14ac:dyDescent="0.25">
      <c r="A136" s="151" t="s">
        <v>64</v>
      </c>
      <c r="B136" s="157">
        <f>((B108/(100%+'Individual Inputs'!$I$52)*100)*'Individual Inputs'!$I$63)/100</f>
        <v>0</v>
      </c>
      <c r="C136" s="157">
        <f>((C108/(100%+'Individual Inputs'!$I$52)*100)*'Individual Inputs'!$I$63)/100</f>
        <v>0</v>
      </c>
      <c r="D136" s="157">
        <f>((D108/(100%+'Individual Inputs'!$I$52)*100)*'Individual Inputs'!$I$63)/100</f>
        <v>0</v>
      </c>
      <c r="E136" s="157">
        <f>((E108/(100%+'Individual Inputs'!$I$52)*100)*'Individual Inputs'!$I$63)/100</f>
        <v>0</v>
      </c>
      <c r="F136" s="157">
        <f>((F108/(100%+'Individual Inputs'!$I$52)*100)*'Individual Inputs'!$I$63)/100</f>
        <v>0</v>
      </c>
      <c r="G136" s="157">
        <f>((G108/(100%+'Individual Inputs'!$I$52)*100)*'Individual Inputs'!$I$63)/100</f>
        <v>0</v>
      </c>
      <c r="H136" s="157">
        <f>((H108/(100%+'Individual Inputs'!$I$52)*100)*'Individual Inputs'!$I$63)/100</f>
        <v>0</v>
      </c>
      <c r="I136" s="157">
        <f>((I108/(100%+'Individual Inputs'!$I$52)*100)*'Individual Inputs'!$I$63)/100</f>
        <v>0</v>
      </c>
      <c r="J136" s="157">
        <f>((J108/(100%+'Individual Inputs'!$I$52)*100)*'Individual Inputs'!$I$63)/100</f>
        <v>0</v>
      </c>
      <c r="K136" s="157">
        <f>((K108/(100%+'Individual Inputs'!$I$52)*100)*'Individual Inputs'!$I$63)/100</f>
        <v>0</v>
      </c>
      <c r="L136" s="157">
        <f>((L108/(100%+'Individual Inputs'!$I$52)*100)*'Individual Inputs'!$I$63)/100</f>
        <v>0</v>
      </c>
      <c r="M136" s="157">
        <f>((M108/(100%+'Individual Inputs'!$I$52)*100)*'Individual Inputs'!$I$63)/100</f>
        <v>0</v>
      </c>
      <c r="N136" s="157">
        <f>((N108/(100%+'Individual Inputs'!$I$52)*100)*'Individual Inputs'!$I$63)/100</f>
        <v>0</v>
      </c>
      <c r="O136" s="157">
        <f>((O108/(100%+'Individual Inputs'!$I$52)*100)*'Individual Inputs'!$I$63)/100</f>
        <v>-4246.6874376827454</v>
      </c>
      <c r="P136" s="157">
        <f>((P108/(100%+'Individual Inputs'!$I$52)*100)*'Individual Inputs'!$I$63)/100</f>
        <v>-10040.561930007305</v>
      </c>
      <c r="Q136" s="157">
        <f>((Q108/(100%+'Individual Inputs'!$I$52)*100)*'Individual Inputs'!$I$63)/100</f>
        <v>-14757.508078033617</v>
      </c>
      <c r="R136" s="157">
        <f>((R108/(100%+'Individual Inputs'!$I$52)*100)*'Individual Inputs'!$I$63)/100</f>
        <v>-18397.525881761689</v>
      </c>
      <c r="S136" s="157">
        <f>((S108/(100%+'Individual Inputs'!$I$52)*100)*'Individual Inputs'!$I$63)/100</f>
        <v>-20960.615341191518</v>
      </c>
      <c r="T136" s="157">
        <f>((T108/(100%+'Individual Inputs'!$I$52)*100)*'Individual Inputs'!$I$63)/100</f>
        <v>-22446.77645632307</v>
      </c>
      <c r="U136" s="157">
        <f>((U108/(100%+'Individual Inputs'!$I$52)*100)*'Individual Inputs'!$I$63)/100</f>
        <v>-22856.009227156421</v>
      </c>
      <c r="V136" s="157">
        <f>((V108/(100%+'Individual Inputs'!$I$52)*100)*'Individual Inputs'!$I$63)/100</f>
        <v>-22188.313653691523</v>
      </c>
      <c r="W136" s="157">
        <f>((W108/(100%+'Individual Inputs'!$I$52)*100)*'Individual Inputs'!$I$63)/100</f>
        <v>-20443.689735928365</v>
      </c>
      <c r="X136" s="157">
        <f>((X108/(100%+'Individual Inputs'!$I$52)*100)*'Individual Inputs'!$I$63)/100</f>
        <v>-17622.137473866922</v>
      </c>
      <c r="Y136" s="157">
        <f>((Y108/(100%+'Individual Inputs'!$I$52)*100)*'Individual Inputs'!$I$63)/100</f>
        <v>-13723.656867507398</v>
      </c>
      <c r="Z136" s="157">
        <f>((Z108/(100%+'Individual Inputs'!$I$52)*100)*'Individual Inputs'!$I$63)/100</f>
        <v>-8748.2479168492937</v>
      </c>
      <c r="AA136" s="157">
        <f>((AA108/(100%+'Individual Inputs'!$I$52)*100)*'Individual Inputs'!$I$63)/100</f>
        <v>0</v>
      </c>
      <c r="AB136" s="157">
        <f>((AB108/(100%+'Individual Inputs'!$I$52)*100)*'Individual Inputs'!$I$63)/100</f>
        <v>0</v>
      </c>
      <c r="AC136" s="157">
        <f>((AC108/(100%+'Individual Inputs'!$I$52)*100)*'Individual Inputs'!$I$63)/100</f>
        <v>0</v>
      </c>
      <c r="AD136" s="157">
        <f>((AD108/(100%+'Individual Inputs'!$I$52)*100)*'Individual Inputs'!$I$63)/100</f>
        <v>0</v>
      </c>
      <c r="AE136" s="157">
        <f>((AE108/(100%+'Individual Inputs'!$I$52)*100)*'Individual Inputs'!$I$63)/100</f>
        <v>0</v>
      </c>
      <c r="AF136" s="157">
        <f>((AF108/(100%+'Individual Inputs'!$I$52)*100)*'Individual Inputs'!$I$63)/100</f>
        <v>0</v>
      </c>
      <c r="AG136" s="157">
        <f>((AG108/(100%+'Individual Inputs'!$I$52)*100)*'Individual Inputs'!$I$63)/100</f>
        <v>0</v>
      </c>
      <c r="AH136" s="157">
        <f>((AH108/(100%+'Individual Inputs'!$I$52)*100)*'Individual Inputs'!$I$63)/100</f>
        <v>0</v>
      </c>
      <c r="AI136" s="157">
        <f>((AI108/(100%+'Individual Inputs'!$I$52)*100)*'Individual Inputs'!$I$63)/100</f>
        <v>0</v>
      </c>
      <c r="AJ136" s="157">
        <f>((AJ108/(100%+'Individual Inputs'!$I$52)*100)*'Individual Inputs'!$I$63)/100</f>
        <v>0</v>
      </c>
      <c r="AK136" s="157">
        <f>((AK108/(100%+'Individual Inputs'!$I$52)*100)*'Individual Inputs'!$I$63)/100</f>
        <v>0</v>
      </c>
      <c r="AL136" s="157">
        <f>((AL108/(100%+'Individual Inputs'!$I$52)*100)*'Individual Inputs'!$I$63)/100</f>
        <v>0</v>
      </c>
      <c r="AM136" s="157">
        <f>((AM108/(100%+'Individual Inputs'!$I$52)*100)*'Individual Inputs'!$I$63)/100</f>
        <v>0</v>
      </c>
      <c r="AN136" s="157">
        <f>((AN108/(100%+'Individual Inputs'!$I$52)*100)*'Individual Inputs'!$I$63)/100</f>
        <v>0</v>
      </c>
      <c r="AO136" s="157">
        <f>((AO108/(100%+'Individual Inputs'!$I$52)*100)*'Individual Inputs'!$I$63)/100</f>
        <v>0</v>
      </c>
      <c r="AP136" s="157">
        <f>((AP108/(100%+'Individual Inputs'!$I$52)*100)*'Individual Inputs'!$I$63)/100</f>
        <v>0</v>
      </c>
      <c r="AQ136" s="157">
        <f>((AQ108/(100%+'Individual Inputs'!$I$52)*100)*'Individual Inputs'!$I$63)/100</f>
        <v>0</v>
      </c>
      <c r="AR136" s="157">
        <f>((AR108/(100%+'Individual Inputs'!$I$52)*100)*'Individual Inputs'!$I$63)/100</f>
        <v>0</v>
      </c>
      <c r="AS136" s="157">
        <f>((AS108/(100%+'Individual Inputs'!$I$52)*100)*'Individual Inputs'!$I$63)/100</f>
        <v>0</v>
      </c>
      <c r="AT136" s="157">
        <f>((AT108/(100%+'Individual Inputs'!$I$52)*100)*'Individual Inputs'!$I$63)/100</f>
        <v>0</v>
      </c>
      <c r="AU136" s="157">
        <f>((AU108/(100%+'Individual Inputs'!$I$52)*100)*'Individual Inputs'!$I$63)/100</f>
        <v>0</v>
      </c>
      <c r="AV136" s="157">
        <f>((AV108/(100%+'Individual Inputs'!$I$52)*100)*'Individual Inputs'!$I$63)/100</f>
        <v>0</v>
      </c>
      <c r="AW136" s="157">
        <f>((AW108/(100%+'Individual Inputs'!$I$52)*100)*'Individual Inputs'!$I$63)/100</f>
        <v>0</v>
      </c>
      <c r="AX136" s="157">
        <f>((AX108/(100%+'Individual Inputs'!$I$52)*100)*'Individual Inputs'!$I$63)/100</f>
        <v>0</v>
      </c>
      <c r="AY136" s="157">
        <f>((AY108/(100%+'Individual Inputs'!$I$52)*100)*'Individual Inputs'!$I$63)/100</f>
        <v>0</v>
      </c>
      <c r="BB136" s="152">
        <f>SUM(B136:AY136)</f>
        <v>-196431.72999999989</v>
      </c>
    </row>
    <row r="137" spans="1:55" x14ac:dyDescent="0.25">
      <c r="A137" s="128" t="s">
        <v>60</v>
      </c>
      <c r="B137" s="153">
        <v>0</v>
      </c>
      <c r="C137" s="153">
        <v>0</v>
      </c>
      <c r="D137" s="153">
        <v>0</v>
      </c>
      <c r="E137" s="153">
        <v>0</v>
      </c>
      <c r="F137" s="153">
        <v>0</v>
      </c>
      <c r="G137" s="153">
        <v>0</v>
      </c>
      <c r="H137" s="153">
        <v>0</v>
      </c>
      <c r="I137" s="153">
        <v>0</v>
      </c>
      <c r="J137" s="153">
        <v>0</v>
      </c>
      <c r="K137" s="153">
        <v>0</v>
      </c>
      <c r="L137" s="153">
        <v>0</v>
      </c>
      <c r="M137" s="153">
        <v>0</v>
      </c>
      <c r="N137" s="153">
        <v>0</v>
      </c>
      <c r="O137" s="153">
        <v>0</v>
      </c>
      <c r="P137" s="153">
        <v>0</v>
      </c>
      <c r="Q137" s="153">
        <v>0</v>
      </c>
      <c r="R137" s="153">
        <v>0</v>
      </c>
      <c r="S137" s="153">
        <v>0</v>
      </c>
      <c r="T137" s="153">
        <v>0</v>
      </c>
      <c r="U137" s="153">
        <v>0</v>
      </c>
      <c r="V137" s="153">
        <v>0</v>
      </c>
      <c r="W137" s="153">
        <v>0</v>
      </c>
      <c r="X137" s="153">
        <v>0</v>
      </c>
      <c r="Y137" s="153">
        <v>0</v>
      </c>
      <c r="Z137" s="153">
        <v>0</v>
      </c>
      <c r="AA137" s="153">
        <v>-9989.6523866959087</v>
      </c>
      <c r="AB137" s="153">
        <v>-23618.814645467846</v>
      </c>
      <c r="AC137" s="153">
        <v>-34714.675369152064</v>
      </c>
      <c r="AD137" s="153">
        <v>-43277.234557748561</v>
      </c>
      <c r="AE137" s="153">
        <v>-49306.492211257348</v>
      </c>
      <c r="AF137" s="153">
        <v>-52802.448329678344</v>
      </c>
      <c r="AG137" s="153">
        <v>-53765.102913011724</v>
      </c>
      <c r="AH137" s="153">
        <v>-52194.455961257336</v>
      </c>
      <c r="AI137" s="153">
        <v>-48090.507474415303</v>
      </c>
      <c r="AJ137" s="153">
        <v>-41453.257452485261</v>
      </c>
      <c r="AK137" s="153">
        <v>-32282.705895468145</v>
      </c>
      <c r="AL137" s="153">
        <v>-20578.852803362312</v>
      </c>
      <c r="AM137" s="153">
        <v>0</v>
      </c>
      <c r="AN137" s="153">
        <v>0</v>
      </c>
      <c r="AO137" s="153">
        <v>0</v>
      </c>
      <c r="AP137" s="153">
        <v>0</v>
      </c>
      <c r="AQ137" s="153">
        <v>0</v>
      </c>
      <c r="AR137" s="153">
        <v>0</v>
      </c>
      <c r="AS137" s="153">
        <v>0</v>
      </c>
      <c r="AT137" s="153">
        <v>0</v>
      </c>
      <c r="AU137" s="153">
        <v>0</v>
      </c>
      <c r="AV137" s="153">
        <v>0</v>
      </c>
      <c r="AW137" s="153">
        <v>0</v>
      </c>
      <c r="AX137" s="153">
        <v>0</v>
      </c>
      <c r="AY137" s="153">
        <v>0</v>
      </c>
      <c r="BA137" s="132">
        <f>SUM(B137:AY137)</f>
        <v>-462074.20000000013</v>
      </c>
    </row>
    <row r="138" spans="1:55" x14ac:dyDescent="0.25">
      <c r="A138" s="151" t="s">
        <v>64</v>
      </c>
      <c r="B138" s="157">
        <f>((B112/(100%+'Individual Inputs'!$I$52)*100)*'Individual Inputs'!$I$63)/100</f>
        <v>0</v>
      </c>
      <c r="C138" s="157">
        <f>((C112/(100%+'Individual Inputs'!$I$52)*100)*'Individual Inputs'!$I$63)/100</f>
        <v>0</v>
      </c>
      <c r="D138" s="157">
        <f>((D112/(100%+'Individual Inputs'!$I$52)*100)*'Individual Inputs'!$I$63)/100</f>
        <v>0</v>
      </c>
      <c r="E138" s="157">
        <f>((E112/(100%+'Individual Inputs'!$I$52)*100)*'Individual Inputs'!$I$63)/100</f>
        <v>0</v>
      </c>
      <c r="F138" s="157">
        <f>((F112/(100%+'Individual Inputs'!$I$52)*100)*'Individual Inputs'!$I$63)/100</f>
        <v>0</v>
      </c>
      <c r="G138" s="157">
        <f>((G112/(100%+'Individual Inputs'!$I$52)*100)*'Individual Inputs'!$I$63)/100</f>
        <v>0</v>
      </c>
      <c r="H138" s="157">
        <f>((H112/(100%+'Individual Inputs'!$I$52)*100)*'Individual Inputs'!$I$63)/100</f>
        <v>0</v>
      </c>
      <c r="I138" s="157">
        <f>((I112/(100%+'Individual Inputs'!$I$52)*100)*'Individual Inputs'!$I$63)/100</f>
        <v>0</v>
      </c>
      <c r="J138" s="157">
        <f>((J112/(100%+'Individual Inputs'!$I$52)*100)*'Individual Inputs'!$I$63)/100</f>
        <v>0</v>
      </c>
      <c r="K138" s="157">
        <f>((K112/(100%+'Individual Inputs'!$I$52)*100)*'Individual Inputs'!$I$63)/100</f>
        <v>0</v>
      </c>
      <c r="L138" s="157">
        <f>((L112/(100%+'Individual Inputs'!$I$52)*100)*'Individual Inputs'!$I$63)/100</f>
        <v>0</v>
      </c>
      <c r="M138" s="157">
        <f>((M112/(100%+'Individual Inputs'!$I$52)*100)*'Individual Inputs'!$I$63)/100</f>
        <v>0</v>
      </c>
      <c r="N138" s="157">
        <f>((N112/(100%+'Individual Inputs'!$I$52)*100)*'Individual Inputs'!$I$63)/100</f>
        <v>0</v>
      </c>
      <c r="O138" s="157">
        <f>((O112/(100%+'Individual Inputs'!$I$52)*100)*'Individual Inputs'!$I$63)/100</f>
        <v>0</v>
      </c>
      <c r="P138" s="157">
        <f>((P112/(100%+'Individual Inputs'!$I$52)*100)*'Individual Inputs'!$I$63)/100</f>
        <v>0</v>
      </c>
      <c r="Q138" s="157">
        <f>((Q112/(100%+'Individual Inputs'!$I$52)*100)*'Individual Inputs'!$I$63)/100</f>
        <v>0</v>
      </c>
      <c r="R138" s="157">
        <f>((R112/(100%+'Individual Inputs'!$I$52)*100)*'Individual Inputs'!$I$63)/100</f>
        <v>0</v>
      </c>
      <c r="S138" s="157">
        <f>((S112/(100%+'Individual Inputs'!$I$52)*100)*'Individual Inputs'!$I$63)/100</f>
        <v>0</v>
      </c>
      <c r="T138" s="157">
        <f>((T112/(100%+'Individual Inputs'!$I$52)*100)*'Individual Inputs'!$I$63)/100</f>
        <v>0</v>
      </c>
      <c r="U138" s="157">
        <f>((U112/(100%+'Individual Inputs'!$I$52)*100)*'Individual Inputs'!$I$63)/100</f>
        <v>0</v>
      </c>
      <c r="V138" s="157">
        <f>((V112/(100%+'Individual Inputs'!$I$52)*100)*'Individual Inputs'!$I$63)/100</f>
        <v>0</v>
      </c>
      <c r="W138" s="157">
        <f>((W112/(100%+'Individual Inputs'!$I$52)*100)*'Individual Inputs'!$I$63)/100</f>
        <v>0</v>
      </c>
      <c r="X138" s="157">
        <f>((X112/(100%+'Individual Inputs'!$I$52)*100)*'Individual Inputs'!$I$63)/100</f>
        <v>0</v>
      </c>
      <c r="Y138" s="157">
        <f>((Y112/(100%+'Individual Inputs'!$I$52)*100)*'Individual Inputs'!$I$63)/100</f>
        <v>0</v>
      </c>
      <c r="Z138" s="157">
        <f>((Z112/(100%+'Individual Inputs'!$I$52)*100)*'Individual Inputs'!$I$63)/100</f>
        <v>0</v>
      </c>
      <c r="AA138" s="157">
        <f>((AA112/(100%+'Individual Inputs'!$I$52)*100)*'Individual Inputs'!$I$63)/100</f>
        <v>-9989.6523866959105</v>
      </c>
      <c r="AB138" s="157">
        <f>((AB112/(100%+'Individual Inputs'!$I$52)*100)*'Individual Inputs'!$I$63)/100</f>
        <v>-23618.814645467846</v>
      </c>
      <c r="AC138" s="157">
        <f>((AC112/(100%+'Individual Inputs'!$I$52)*100)*'Individual Inputs'!$I$63)/100</f>
        <v>-34714.675369152064</v>
      </c>
      <c r="AD138" s="157">
        <f>((AD112/(100%+'Individual Inputs'!$I$52)*100)*'Individual Inputs'!$I$63)/100</f>
        <v>-43277.234557748561</v>
      </c>
      <c r="AE138" s="157">
        <f>((AE112/(100%+'Individual Inputs'!$I$52)*100)*'Individual Inputs'!$I$63)/100</f>
        <v>-49306.492211257348</v>
      </c>
      <c r="AF138" s="157">
        <f>((AF112/(100%+'Individual Inputs'!$I$52)*100)*'Individual Inputs'!$I$63)/100</f>
        <v>-52802.448329678344</v>
      </c>
      <c r="AG138" s="157">
        <f>((AG112/(100%+'Individual Inputs'!$I$52)*100)*'Individual Inputs'!$I$63)/100</f>
        <v>-53765.102913011724</v>
      </c>
      <c r="AH138" s="157">
        <f>((AH112/(100%+'Individual Inputs'!$I$52)*100)*'Individual Inputs'!$I$63)/100</f>
        <v>-52194.455961257328</v>
      </c>
      <c r="AI138" s="157">
        <f>((AI112/(100%+'Individual Inputs'!$I$52)*100)*'Individual Inputs'!$I$63)/100</f>
        <v>-48090.507474415303</v>
      </c>
      <c r="AJ138" s="157">
        <f>((AJ112/(100%+'Individual Inputs'!$I$52)*100)*'Individual Inputs'!$I$63)/100</f>
        <v>-41453.257452485261</v>
      </c>
      <c r="AK138" s="157">
        <f>((AK112/(100%+'Individual Inputs'!$I$52)*100)*'Individual Inputs'!$I$63)/100</f>
        <v>-32282.705895468145</v>
      </c>
      <c r="AL138" s="157">
        <f>((AL112/(100%+'Individual Inputs'!$I$52)*100)*'Individual Inputs'!$I$63)/100</f>
        <v>-20578.852803362312</v>
      </c>
      <c r="AM138" s="157">
        <f>((AM112/(100%+'Individual Inputs'!$I$52)*100)*'Individual Inputs'!$I$63)/100</f>
        <v>0</v>
      </c>
      <c r="AN138" s="157">
        <f>((AN112/(100%+'Individual Inputs'!$I$52)*100)*'Individual Inputs'!$I$63)/100</f>
        <v>0</v>
      </c>
      <c r="AO138" s="157">
        <f>((AO112/(100%+'Individual Inputs'!$I$52)*100)*'Individual Inputs'!$I$63)/100</f>
        <v>0</v>
      </c>
      <c r="AP138" s="157">
        <f>((AP112/(100%+'Individual Inputs'!$I$52)*100)*'Individual Inputs'!$I$63)/100</f>
        <v>0</v>
      </c>
      <c r="AQ138" s="157">
        <f>((AQ112/(100%+'Individual Inputs'!$I$52)*100)*'Individual Inputs'!$I$63)/100</f>
        <v>0</v>
      </c>
      <c r="AR138" s="157">
        <f>((AR112/(100%+'Individual Inputs'!$I$52)*100)*'Individual Inputs'!$I$63)/100</f>
        <v>0</v>
      </c>
      <c r="AS138" s="157">
        <f>((AS112/(100%+'Individual Inputs'!$I$52)*100)*'Individual Inputs'!$I$63)/100</f>
        <v>0</v>
      </c>
      <c r="AT138" s="157">
        <f>((AT112/(100%+'Individual Inputs'!$I$52)*100)*'Individual Inputs'!$I$63)/100</f>
        <v>0</v>
      </c>
      <c r="AU138" s="157">
        <f>((AU112/(100%+'Individual Inputs'!$I$52)*100)*'Individual Inputs'!$I$63)/100</f>
        <v>0</v>
      </c>
      <c r="AV138" s="157">
        <f>((AV112/(100%+'Individual Inputs'!$I$52)*100)*'Individual Inputs'!$I$63)/100</f>
        <v>0</v>
      </c>
      <c r="AW138" s="157">
        <f>((AW112/(100%+'Individual Inputs'!$I$52)*100)*'Individual Inputs'!$I$63)/100</f>
        <v>0</v>
      </c>
      <c r="AX138" s="157">
        <f>((AX112/(100%+'Individual Inputs'!$I$52)*100)*'Individual Inputs'!$I$63)/100</f>
        <v>0</v>
      </c>
      <c r="AY138" s="157">
        <f>((AY112/(100%+'Individual Inputs'!$I$52)*100)*'Individual Inputs'!$I$63)/100</f>
        <v>0</v>
      </c>
      <c r="BB138" s="152">
        <f>SUM(B138:AY138)</f>
        <v>-462074.20000000013</v>
      </c>
    </row>
    <row r="139" spans="1:55" x14ac:dyDescent="0.25">
      <c r="A139" s="128" t="s">
        <v>61</v>
      </c>
      <c r="B139" s="153">
        <v>0</v>
      </c>
      <c r="C139" s="153">
        <v>0</v>
      </c>
      <c r="D139" s="153">
        <v>0</v>
      </c>
      <c r="E139" s="153">
        <v>0</v>
      </c>
      <c r="F139" s="153">
        <v>0</v>
      </c>
      <c r="G139" s="153">
        <v>0</v>
      </c>
      <c r="H139" s="153">
        <v>0</v>
      </c>
      <c r="I139" s="153">
        <v>0</v>
      </c>
      <c r="J139" s="153">
        <v>0</v>
      </c>
      <c r="K139" s="153">
        <v>0</v>
      </c>
      <c r="L139" s="153">
        <v>0</v>
      </c>
      <c r="M139" s="153">
        <v>0</v>
      </c>
      <c r="N139" s="153">
        <v>0</v>
      </c>
      <c r="O139" s="153">
        <v>0</v>
      </c>
      <c r="P139" s="153">
        <v>0</v>
      </c>
      <c r="Q139" s="153">
        <v>0</v>
      </c>
      <c r="R139" s="153">
        <v>0</v>
      </c>
      <c r="S139" s="153">
        <v>0</v>
      </c>
      <c r="T139" s="153">
        <v>0</v>
      </c>
      <c r="U139" s="153">
        <v>0</v>
      </c>
      <c r="V139" s="153">
        <v>0</v>
      </c>
      <c r="W139" s="153">
        <v>0</v>
      </c>
      <c r="X139" s="153">
        <v>0</v>
      </c>
      <c r="Y139" s="153">
        <v>0</v>
      </c>
      <c r="Z139" s="153">
        <v>0</v>
      </c>
      <c r="AA139" s="153">
        <v>-3037.5356142178352</v>
      </c>
      <c r="AB139" s="153">
        <v>-7181.7304420687133</v>
      </c>
      <c r="AC139" s="153">
        <v>-10555.628833516079</v>
      </c>
      <c r="AD139" s="153">
        <v>-13159.23078855994</v>
      </c>
      <c r="AE139" s="153">
        <v>-14992.536307200297</v>
      </c>
      <c r="AF139" s="153">
        <v>-16055.545389437126</v>
      </c>
      <c r="AG139" s="153">
        <v>-16348.258035270461</v>
      </c>
      <c r="AH139" s="153">
        <v>-15870.674244700298</v>
      </c>
      <c r="AI139" s="153">
        <v>-14622.794017726612</v>
      </c>
      <c r="AJ139" s="153">
        <v>-12604.617354349382</v>
      </c>
      <c r="AK139" s="153">
        <v>-9816.1442545687969</v>
      </c>
      <c r="AL139" s="153">
        <v>-6257.3747183844262</v>
      </c>
      <c r="AM139" s="153">
        <v>0</v>
      </c>
      <c r="AN139" s="153">
        <v>0</v>
      </c>
      <c r="AO139" s="153">
        <v>0</v>
      </c>
      <c r="AP139" s="153">
        <v>0</v>
      </c>
      <c r="AQ139" s="153">
        <v>0</v>
      </c>
      <c r="AR139" s="153">
        <v>0</v>
      </c>
      <c r="AS139" s="153">
        <v>0</v>
      </c>
      <c r="AT139" s="153">
        <v>0</v>
      </c>
      <c r="AU139" s="153">
        <v>0</v>
      </c>
      <c r="AV139" s="153">
        <v>0</v>
      </c>
      <c r="AW139" s="153">
        <v>0</v>
      </c>
      <c r="AX139" s="153">
        <v>0</v>
      </c>
      <c r="AY139" s="153">
        <v>0</v>
      </c>
      <c r="BA139" s="132">
        <f>SUM(B139:AY139)</f>
        <v>-140502.06999999998</v>
      </c>
    </row>
    <row r="140" spans="1:55" x14ac:dyDescent="0.25">
      <c r="A140" s="151" t="s">
        <v>64</v>
      </c>
      <c r="B140" s="157">
        <f>((B116/(100%+'Individual Inputs'!$I$52)*100)*'Individual Inputs'!$I$63)/100</f>
        <v>0</v>
      </c>
      <c r="C140" s="157">
        <f>((C116/(100%+'Individual Inputs'!$I$52)*100)*'Individual Inputs'!$I$63)/100</f>
        <v>0</v>
      </c>
      <c r="D140" s="157">
        <f>((D116/(100%+'Individual Inputs'!$I$52)*100)*'Individual Inputs'!$I$63)/100</f>
        <v>0</v>
      </c>
      <c r="E140" s="157">
        <f>((E116/(100%+'Individual Inputs'!$I$52)*100)*'Individual Inputs'!$I$63)/100</f>
        <v>0</v>
      </c>
      <c r="F140" s="157">
        <f>((F116/(100%+'Individual Inputs'!$I$52)*100)*'Individual Inputs'!$I$63)/100</f>
        <v>0</v>
      </c>
      <c r="G140" s="157">
        <f>((G116/(100%+'Individual Inputs'!$I$52)*100)*'Individual Inputs'!$I$63)/100</f>
        <v>0</v>
      </c>
      <c r="H140" s="157">
        <f>((H116/(100%+'Individual Inputs'!$I$52)*100)*'Individual Inputs'!$I$63)/100</f>
        <v>0</v>
      </c>
      <c r="I140" s="157">
        <f>((I116/(100%+'Individual Inputs'!$I$52)*100)*'Individual Inputs'!$I$63)/100</f>
        <v>0</v>
      </c>
      <c r="J140" s="157">
        <f>((J116/(100%+'Individual Inputs'!$I$52)*100)*'Individual Inputs'!$I$63)/100</f>
        <v>0</v>
      </c>
      <c r="K140" s="157">
        <f>((K116/(100%+'Individual Inputs'!$I$52)*100)*'Individual Inputs'!$I$63)/100</f>
        <v>0</v>
      </c>
      <c r="L140" s="157">
        <f>((L116/(100%+'Individual Inputs'!$I$52)*100)*'Individual Inputs'!$I$63)/100</f>
        <v>0</v>
      </c>
      <c r="M140" s="157">
        <f>((M116/(100%+'Individual Inputs'!$I$52)*100)*'Individual Inputs'!$I$63)/100</f>
        <v>0</v>
      </c>
      <c r="N140" s="157">
        <f>((N116/(100%+'Individual Inputs'!$I$52)*100)*'Individual Inputs'!$I$63)/100</f>
        <v>0</v>
      </c>
      <c r="O140" s="157">
        <f>((O116/(100%+'Individual Inputs'!$I$52)*100)*'Individual Inputs'!$I$63)/100</f>
        <v>0</v>
      </c>
      <c r="P140" s="157">
        <f>((P116/(100%+'Individual Inputs'!$I$52)*100)*'Individual Inputs'!$I$63)/100</f>
        <v>0</v>
      </c>
      <c r="Q140" s="157">
        <f>((Q116/(100%+'Individual Inputs'!$I$52)*100)*'Individual Inputs'!$I$63)/100</f>
        <v>0</v>
      </c>
      <c r="R140" s="157">
        <f>((R116/(100%+'Individual Inputs'!$I$52)*100)*'Individual Inputs'!$I$63)/100</f>
        <v>0</v>
      </c>
      <c r="S140" s="157">
        <f>((S116/(100%+'Individual Inputs'!$I$52)*100)*'Individual Inputs'!$I$63)/100</f>
        <v>0</v>
      </c>
      <c r="T140" s="157">
        <f>((T116/(100%+'Individual Inputs'!$I$52)*100)*'Individual Inputs'!$I$63)/100</f>
        <v>0</v>
      </c>
      <c r="U140" s="157">
        <f>((U116/(100%+'Individual Inputs'!$I$52)*100)*'Individual Inputs'!$I$63)/100</f>
        <v>0</v>
      </c>
      <c r="V140" s="157">
        <f>((V116/(100%+'Individual Inputs'!$I$52)*100)*'Individual Inputs'!$I$63)/100</f>
        <v>0</v>
      </c>
      <c r="W140" s="157">
        <f>((W116/(100%+'Individual Inputs'!$I$52)*100)*'Individual Inputs'!$I$63)/100</f>
        <v>0</v>
      </c>
      <c r="X140" s="157">
        <f>((X116/(100%+'Individual Inputs'!$I$52)*100)*'Individual Inputs'!$I$63)/100</f>
        <v>0</v>
      </c>
      <c r="Y140" s="157">
        <f>((Y116/(100%+'Individual Inputs'!$I$52)*100)*'Individual Inputs'!$I$63)/100</f>
        <v>0</v>
      </c>
      <c r="Z140" s="157">
        <f>((Z116/(100%+'Individual Inputs'!$I$52)*100)*'Individual Inputs'!$I$63)/100</f>
        <v>0</v>
      </c>
      <c r="AA140" s="157">
        <f>((AA116/(100%+'Individual Inputs'!$I$52)*100)*'Individual Inputs'!$I$63)/100</f>
        <v>-3037.5356142178352</v>
      </c>
      <c r="AB140" s="157">
        <f>((AB116/(100%+'Individual Inputs'!$I$52)*100)*'Individual Inputs'!$I$63)/100</f>
        <v>-7181.7304420687133</v>
      </c>
      <c r="AC140" s="157">
        <f>((AC116/(100%+'Individual Inputs'!$I$52)*100)*'Individual Inputs'!$I$63)/100</f>
        <v>-10555.628833516079</v>
      </c>
      <c r="AD140" s="157">
        <f>((AD116/(100%+'Individual Inputs'!$I$52)*100)*'Individual Inputs'!$I$63)/100</f>
        <v>-13159.230788559938</v>
      </c>
      <c r="AE140" s="157">
        <f>((AE116/(100%+'Individual Inputs'!$I$52)*100)*'Individual Inputs'!$I$63)/100</f>
        <v>-14992.536307200298</v>
      </c>
      <c r="AF140" s="157">
        <f>((AF116/(100%+'Individual Inputs'!$I$52)*100)*'Individual Inputs'!$I$63)/100</f>
        <v>-16055.545389437124</v>
      </c>
      <c r="AG140" s="157">
        <f>((AG116/(100%+'Individual Inputs'!$I$52)*100)*'Individual Inputs'!$I$63)/100</f>
        <v>-16348.258035270461</v>
      </c>
      <c r="AH140" s="157">
        <f>((AH116/(100%+'Individual Inputs'!$I$52)*100)*'Individual Inputs'!$I$63)/100</f>
        <v>-15870.674244700298</v>
      </c>
      <c r="AI140" s="157">
        <f>((AI116/(100%+'Individual Inputs'!$I$52)*100)*'Individual Inputs'!$I$63)/100</f>
        <v>-14622.794017726612</v>
      </c>
      <c r="AJ140" s="157">
        <f>((AJ116/(100%+'Individual Inputs'!$I$52)*100)*'Individual Inputs'!$I$63)/100</f>
        <v>-12604.617354349382</v>
      </c>
      <c r="AK140" s="157">
        <f>((AK116/(100%+'Individual Inputs'!$I$52)*100)*'Individual Inputs'!$I$63)/100</f>
        <v>-9816.1442545687969</v>
      </c>
      <c r="AL140" s="157">
        <f>((AL116/(100%+'Individual Inputs'!$I$52)*100)*'Individual Inputs'!$I$63)/100</f>
        <v>-6257.3747183844262</v>
      </c>
      <c r="AM140" s="157">
        <f>((AM116/(100%+'Individual Inputs'!$I$52)*100)*'Individual Inputs'!$I$63)/100</f>
        <v>0</v>
      </c>
      <c r="AN140" s="157">
        <f>((AN116/(100%+'Individual Inputs'!$I$52)*100)*'Individual Inputs'!$I$63)/100</f>
        <v>0</v>
      </c>
      <c r="AO140" s="157">
        <f>((AO116/(100%+'Individual Inputs'!$I$52)*100)*'Individual Inputs'!$I$63)/100</f>
        <v>0</v>
      </c>
      <c r="AP140" s="157">
        <f>((AP116/(100%+'Individual Inputs'!$I$52)*100)*'Individual Inputs'!$I$63)/100</f>
        <v>0</v>
      </c>
      <c r="AQ140" s="157">
        <f>((AQ116/(100%+'Individual Inputs'!$I$52)*100)*'Individual Inputs'!$I$63)/100</f>
        <v>0</v>
      </c>
      <c r="AR140" s="157">
        <f>((AR116/(100%+'Individual Inputs'!$I$52)*100)*'Individual Inputs'!$I$63)/100</f>
        <v>0</v>
      </c>
      <c r="AS140" s="157">
        <f>((AS116/(100%+'Individual Inputs'!$I$52)*100)*'Individual Inputs'!$I$63)/100</f>
        <v>0</v>
      </c>
      <c r="AT140" s="157">
        <f>((AT116/(100%+'Individual Inputs'!$I$52)*100)*'Individual Inputs'!$I$63)/100</f>
        <v>0</v>
      </c>
      <c r="AU140" s="157">
        <f>((AU116/(100%+'Individual Inputs'!$I$52)*100)*'Individual Inputs'!$I$63)/100</f>
        <v>0</v>
      </c>
      <c r="AV140" s="157">
        <f>((AV116/(100%+'Individual Inputs'!$I$52)*100)*'Individual Inputs'!$I$63)/100</f>
        <v>0</v>
      </c>
      <c r="AW140" s="157">
        <f>((AW116/(100%+'Individual Inputs'!$I$52)*100)*'Individual Inputs'!$I$63)/100</f>
        <v>0</v>
      </c>
      <c r="AX140" s="157">
        <f>((AX116/(100%+'Individual Inputs'!$I$52)*100)*'Individual Inputs'!$I$63)/100</f>
        <v>0</v>
      </c>
      <c r="AY140" s="157">
        <f>((AY116/(100%+'Individual Inputs'!$I$52)*100)*'Individual Inputs'!$I$63)/100</f>
        <v>0</v>
      </c>
      <c r="BB140" s="152">
        <f>SUM(B140:AY140)</f>
        <v>-140502.06999999998</v>
      </c>
    </row>
    <row r="141" spans="1:55" x14ac:dyDescent="0.25">
      <c r="A141" s="128" t="s">
        <v>154</v>
      </c>
      <c r="B141" s="153">
        <v>0</v>
      </c>
      <c r="C141" s="153">
        <v>0</v>
      </c>
      <c r="D141" s="153">
        <v>0</v>
      </c>
      <c r="E141" s="153">
        <v>0</v>
      </c>
      <c r="F141" s="153">
        <v>0</v>
      </c>
      <c r="G141" s="153">
        <v>0</v>
      </c>
      <c r="H141" s="153">
        <v>0</v>
      </c>
      <c r="I141" s="153">
        <v>0</v>
      </c>
      <c r="J141" s="153">
        <v>0</v>
      </c>
      <c r="K141" s="153">
        <v>0</v>
      </c>
      <c r="L141" s="153">
        <v>0</v>
      </c>
      <c r="M141" s="153">
        <v>0</v>
      </c>
      <c r="N141" s="153">
        <v>0</v>
      </c>
      <c r="O141" s="153">
        <v>0</v>
      </c>
      <c r="P141" s="153">
        <v>0</v>
      </c>
      <c r="Q141" s="153">
        <v>0</v>
      </c>
      <c r="R141" s="153">
        <v>0</v>
      </c>
      <c r="S141" s="153">
        <v>0</v>
      </c>
      <c r="T141" s="153">
        <v>0</v>
      </c>
      <c r="U141" s="153">
        <v>0</v>
      </c>
      <c r="V141" s="153">
        <v>0</v>
      </c>
      <c r="W141" s="153">
        <v>0</v>
      </c>
      <c r="X141" s="153">
        <v>0</v>
      </c>
      <c r="Y141" s="153">
        <v>0</v>
      </c>
      <c r="Z141" s="153">
        <v>0</v>
      </c>
      <c r="AA141" s="153">
        <v>0</v>
      </c>
      <c r="AB141" s="153">
        <v>0</v>
      </c>
      <c r="AC141" s="153">
        <v>0</v>
      </c>
      <c r="AD141" s="153">
        <v>0</v>
      </c>
      <c r="AE141" s="153">
        <v>0</v>
      </c>
      <c r="AF141" s="153">
        <v>0</v>
      </c>
      <c r="AG141" s="153">
        <v>0</v>
      </c>
      <c r="AH141" s="153">
        <v>0</v>
      </c>
      <c r="AI141" s="153">
        <v>0</v>
      </c>
      <c r="AJ141" s="153">
        <v>0</v>
      </c>
      <c r="AK141" s="153">
        <v>0</v>
      </c>
      <c r="AL141" s="153">
        <v>0</v>
      </c>
      <c r="AM141" s="153">
        <v>-4116.4482609649094</v>
      </c>
      <c r="AN141" s="153">
        <v>-9732.6338004385907</v>
      </c>
      <c r="AO141" s="153">
        <v>-14304.918682017536</v>
      </c>
      <c r="AP141" s="153">
        <v>-17833.302905701745</v>
      </c>
      <c r="AQ141" s="153">
        <v>-20317.786471491225</v>
      </c>
      <c r="AR141" s="153">
        <v>-21758.369379385935</v>
      </c>
      <c r="AS141" s="153">
        <v>-22155.051629385947</v>
      </c>
      <c r="AT141" s="153">
        <v>-21507.833221491223</v>
      </c>
      <c r="AU141" s="153">
        <v>-19816.714155701753</v>
      </c>
      <c r="AV141" s="153">
        <v>-17081.694432017524</v>
      </c>
      <c r="AW141" s="153">
        <v>-13302.774050438666</v>
      </c>
      <c r="AX141" s="153">
        <v>-8479.953010964804</v>
      </c>
      <c r="AY141" s="153">
        <v>0</v>
      </c>
      <c r="BA141" s="132">
        <f>SUM(B141:AY141)</f>
        <v>-190407.47999999981</v>
      </c>
    </row>
    <row r="142" spans="1:55" x14ac:dyDescent="0.25">
      <c r="A142" s="151" t="s">
        <v>64</v>
      </c>
      <c r="B142" s="157">
        <f>((B120/(100%+'Individual Inputs'!$I$52)*100)*'Individual Inputs'!$I$63)/100</f>
        <v>0</v>
      </c>
      <c r="C142" s="157">
        <f>((C120/(100%+'Individual Inputs'!$I$52)*100)*'Individual Inputs'!$I$63)/100</f>
        <v>0</v>
      </c>
      <c r="D142" s="157">
        <f>((D120/(100%+'Individual Inputs'!$I$52)*100)*'Individual Inputs'!$I$63)/100</f>
        <v>0</v>
      </c>
      <c r="E142" s="157">
        <f>((E120/(100%+'Individual Inputs'!$I$52)*100)*'Individual Inputs'!$I$63)/100</f>
        <v>0</v>
      </c>
      <c r="F142" s="157">
        <f>((F120/(100%+'Individual Inputs'!$I$52)*100)*'Individual Inputs'!$I$63)/100</f>
        <v>0</v>
      </c>
      <c r="G142" s="157">
        <f>((G120/(100%+'Individual Inputs'!$I$52)*100)*'Individual Inputs'!$I$63)/100</f>
        <v>0</v>
      </c>
      <c r="H142" s="157">
        <f>((H120/(100%+'Individual Inputs'!$I$52)*100)*'Individual Inputs'!$I$63)/100</f>
        <v>0</v>
      </c>
      <c r="I142" s="157">
        <f>((I120/(100%+'Individual Inputs'!$I$52)*100)*'Individual Inputs'!$I$63)/100</f>
        <v>0</v>
      </c>
      <c r="J142" s="157">
        <f>((J120/(100%+'Individual Inputs'!$I$52)*100)*'Individual Inputs'!$I$63)/100</f>
        <v>0</v>
      </c>
      <c r="K142" s="157">
        <f>((K120/(100%+'Individual Inputs'!$I$52)*100)*'Individual Inputs'!$I$63)/100</f>
        <v>0</v>
      </c>
      <c r="L142" s="157">
        <f>((L120/(100%+'Individual Inputs'!$I$52)*100)*'Individual Inputs'!$I$63)/100</f>
        <v>0</v>
      </c>
      <c r="M142" s="157">
        <f>((M120/(100%+'Individual Inputs'!$I$52)*100)*'Individual Inputs'!$I$63)/100</f>
        <v>0</v>
      </c>
      <c r="N142" s="157">
        <f>((N120/(100%+'Individual Inputs'!$I$52)*100)*'Individual Inputs'!$I$63)/100</f>
        <v>0</v>
      </c>
      <c r="O142" s="157">
        <f>((O120/(100%+'Individual Inputs'!$I$52)*100)*'Individual Inputs'!$I$63)/100</f>
        <v>0</v>
      </c>
      <c r="P142" s="157">
        <f>((P120/(100%+'Individual Inputs'!$I$52)*100)*'Individual Inputs'!$I$63)/100</f>
        <v>0</v>
      </c>
      <c r="Q142" s="157">
        <f>((Q120/(100%+'Individual Inputs'!$I$52)*100)*'Individual Inputs'!$I$63)/100</f>
        <v>0</v>
      </c>
      <c r="R142" s="157">
        <f>((R120/(100%+'Individual Inputs'!$I$52)*100)*'Individual Inputs'!$I$63)/100</f>
        <v>0</v>
      </c>
      <c r="S142" s="157">
        <f>((S120/(100%+'Individual Inputs'!$I$52)*100)*'Individual Inputs'!$I$63)/100</f>
        <v>0</v>
      </c>
      <c r="T142" s="157">
        <f>((T120/(100%+'Individual Inputs'!$I$52)*100)*'Individual Inputs'!$I$63)/100</f>
        <v>0</v>
      </c>
      <c r="U142" s="157">
        <f>((U120/(100%+'Individual Inputs'!$I$52)*100)*'Individual Inputs'!$I$63)/100</f>
        <v>0</v>
      </c>
      <c r="V142" s="157">
        <f>((V120/(100%+'Individual Inputs'!$I$52)*100)*'Individual Inputs'!$I$63)/100</f>
        <v>0</v>
      </c>
      <c r="W142" s="157">
        <f>((W120/(100%+'Individual Inputs'!$I$52)*100)*'Individual Inputs'!$I$63)/100</f>
        <v>0</v>
      </c>
      <c r="X142" s="157">
        <f>((X120/(100%+'Individual Inputs'!$I$52)*100)*'Individual Inputs'!$I$63)/100</f>
        <v>0</v>
      </c>
      <c r="Y142" s="157">
        <f>((Y120/(100%+'Individual Inputs'!$I$52)*100)*'Individual Inputs'!$I$63)/100</f>
        <v>0</v>
      </c>
      <c r="Z142" s="157">
        <f>((Z120/(100%+'Individual Inputs'!$I$52)*100)*'Individual Inputs'!$I$63)/100</f>
        <v>0</v>
      </c>
      <c r="AA142" s="157">
        <f>((AA120/(100%+'Individual Inputs'!$I$52)*100)*'Individual Inputs'!$I$63)/100</f>
        <v>0</v>
      </c>
      <c r="AB142" s="157">
        <f>((AB120/(100%+'Individual Inputs'!$I$52)*100)*'Individual Inputs'!$I$63)/100</f>
        <v>0</v>
      </c>
      <c r="AC142" s="157">
        <f>((AC120/(100%+'Individual Inputs'!$I$52)*100)*'Individual Inputs'!$I$63)/100</f>
        <v>0</v>
      </c>
      <c r="AD142" s="157">
        <f>((AD120/(100%+'Individual Inputs'!$I$52)*100)*'Individual Inputs'!$I$63)/100</f>
        <v>0</v>
      </c>
      <c r="AE142" s="157">
        <f>((AE120/(100%+'Individual Inputs'!$I$52)*100)*'Individual Inputs'!$I$63)/100</f>
        <v>0</v>
      </c>
      <c r="AF142" s="157">
        <f>((AF120/(100%+'Individual Inputs'!$I$52)*100)*'Individual Inputs'!$I$63)/100</f>
        <v>0</v>
      </c>
      <c r="AG142" s="157">
        <f>((AG120/(100%+'Individual Inputs'!$I$52)*100)*'Individual Inputs'!$I$63)/100</f>
        <v>0</v>
      </c>
      <c r="AH142" s="157">
        <f>((AH120/(100%+'Individual Inputs'!$I$52)*100)*'Individual Inputs'!$I$63)/100</f>
        <v>0</v>
      </c>
      <c r="AI142" s="157">
        <f>((AI120/(100%+'Individual Inputs'!$I$52)*100)*'Individual Inputs'!$I$63)/100</f>
        <v>0</v>
      </c>
      <c r="AJ142" s="157">
        <f>((AJ120/(100%+'Individual Inputs'!$I$52)*100)*'Individual Inputs'!$I$63)/100</f>
        <v>0</v>
      </c>
      <c r="AK142" s="157">
        <f>((AK120/(100%+'Individual Inputs'!$I$52)*100)*'Individual Inputs'!$I$63)/100</f>
        <v>0</v>
      </c>
      <c r="AL142" s="157">
        <f>((AL120/(100%+'Individual Inputs'!$I$52)*100)*'Individual Inputs'!$I$63)/100</f>
        <v>0</v>
      </c>
      <c r="AM142" s="157">
        <f>((AM120/(100%+'Individual Inputs'!$I$52)*100)*'Individual Inputs'!$I$63)/100</f>
        <v>-4116.4482609649094</v>
      </c>
      <c r="AN142" s="157">
        <f>((AN120/(100%+'Individual Inputs'!$I$52)*100)*'Individual Inputs'!$I$63)/100</f>
        <v>-9732.6338004385925</v>
      </c>
      <c r="AO142" s="157">
        <f>((AO120/(100%+'Individual Inputs'!$I$52)*100)*'Individual Inputs'!$I$63)/100</f>
        <v>-14304.918682017536</v>
      </c>
      <c r="AP142" s="157">
        <f>((AP120/(100%+'Individual Inputs'!$I$52)*100)*'Individual Inputs'!$I$63)/100</f>
        <v>-17833.302905701745</v>
      </c>
      <c r="AQ142" s="157">
        <f>((AQ120/(100%+'Individual Inputs'!$I$52)*100)*'Individual Inputs'!$I$63)/100</f>
        <v>-20317.786471491225</v>
      </c>
      <c r="AR142" s="157">
        <f>((AR120/(100%+'Individual Inputs'!$I$52)*100)*'Individual Inputs'!$I$63)/100</f>
        <v>-21758.369379385935</v>
      </c>
      <c r="AS142" s="157">
        <f>((AS120/(100%+'Individual Inputs'!$I$52)*100)*'Individual Inputs'!$I$63)/100</f>
        <v>-22155.051629385947</v>
      </c>
      <c r="AT142" s="157">
        <f>((AT120/(100%+'Individual Inputs'!$I$52)*100)*'Individual Inputs'!$I$63)/100</f>
        <v>-21507.833221491223</v>
      </c>
      <c r="AU142" s="157">
        <f>((AU120/(100%+'Individual Inputs'!$I$52)*100)*'Individual Inputs'!$I$63)/100</f>
        <v>-19816.714155701753</v>
      </c>
      <c r="AV142" s="157">
        <f>((AV120/(100%+'Individual Inputs'!$I$52)*100)*'Individual Inputs'!$I$63)/100</f>
        <v>-17081.694432017524</v>
      </c>
      <c r="AW142" s="157">
        <f>((AW120/(100%+'Individual Inputs'!$I$52)*100)*'Individual Inputs'!$I$63)/100</f>
        <v>-13302.774050438666</v>
      </c>
      <c r="AX142" s="157">
        <f>((AX120/(100%+'Individual Inputs'!$I$52)*100)*'Individual Inputs'!$I$63)/100</f>
        <v>-8479.953010964804</v>
      </c>
      <c r="AY142" s="157">
        <f>((AY120/(100%+'Individual Inputs'!$I$52)*100)*'Individual Inputs'!$I$63)/100</f>
        <v>0</v>
      </c>
      <c r="BB142" s="152">
        <f>SUM(B142:AY142)</f>
        <v>-190407.47999999981</v>
      </c>
    </row>
    <row r="143" spans="1:55" x14ac:dyDescent="0.25">
      <c r="A143" s="128" t="s">
        <v>62</v>
      </c>
      <c r="B143" s="153">
        <v>0</v>
      </c>
      <c r="C143" s="153">
        <v>0</v>
      </c>
      <c r="D143" s="153">
        <v>0</v>
      </c>
      <c r="E143" s="153">
        <v>0</v>
      </c>
      <c r="F143" s="153">
        <v>0</v>
      </c>
      <c r="G143" s="153">
        <v>0</v>
      </c>
      <c r="H143" s="153">
        <v>0</v>
      </c>
      <c r="I143" s="153">
        <v>0</v>
      </c>
      <c r="J143" s="153">
        <v>0</v>
      </c>
      <c r="K143" s="153">
        <v>0</v>
      </c>
      <c r="L143" s="153">
        <v>0</v>
      </c>
      <c r="M143" s="153">
        <v>0</v>
      </c>
      <c r="N143" s="153">
        <v>0</v>
      </c>
      <c r="O143" s="153">
        <v>0</v>
      </c>
      <c r="P143" s="153">
        <v>0</v>
      </c>
      <c r="Q143" s="153">
        <v>0</v>
      </c>
      <c r="R143" s="153">
        <v>0</v>
      </c>
      <c r="S143" s="153">
        <v>0</v>
      </c>
      <c r="T143" s="153">
        <v>0</v>
      </c>
      <c r="U143" s="153">
        <v>0</v>
      </c>
      <c r="V143" s="153">
        <v>0</v>
      </c>
      <c r="W143" s="153">
        <v>0</v>
      </c>
      <c r="X143" s="153">
        <v>0</v>
      </c>
      <c r="Y143" s="153">
        <v>0</v>
      </c>
      <c r="Z143" s="153">
        <v>0</v>
      </c>
      <c r="AA143" s="153">
        <v>0</v>
      </c>
      <c r="AB143" s="153">
        <v>0</v>
      </c>
      <c r="AC143" s="153">
        <v>0</v>
      </c>
      <c r="AD143" s="153">
        <v>0</v>
      </c>
      <c r="AE143" s="153">
        <v>0</v>
      </c>
      <c r="AF143" s="153">
        <v>0</v>
      </c>
      <c r="AG143" s="153">
        <v>0</v>
      </c>
      <c r="AH143" s="153">
        <v>0</v>
      </c>
      <c r="AI143" s="153">
        <v>0</v>
      </c>
      <c r="AJ143" s="153">
        <v>0</v>
      </c>
      <c r="AK143" s="153">
        <v>0</v>
      </c>
      <c r="AL143" s="153">
        <v>0</v>
      </c>
      <c r="AM143" s="153">
        <v>-5096.1860743786528</v>
      </c>
      <c r="AN143" s="153">
        <v>-12049.055325475145</v>
      </c>
      <c r="AO143" s="153">
        <v>-17709.569697185671</v>
      </c>
      <c r="AP143" s="153">
        <v>-22077.729189510224</v>
      </c>
      <c r="AQ143" s="153">
        <v>-25153.533802448837</v>
      </c>
      <c r="AR143" s="153">
        <v>-26936.983536001444</v>
      </c>
      <c r="AS143" s="153">
        <v>-27428.078390168121</v>
      </c>
      <c r="AT143" s="153">
        <v>-26626.818364948835</v>
      </c>
      <c r="AU143" s="153">
        <v>-24533.203460343575</v>
      </c>
      <c r="AV143" s="153">
        <v>-21147.233676352316</v>
      </c>
      <c r="AW143" s="153">
        <v>-16468.909012975248</v>
      </c>
      <c r="AX143" s="153">
        <v>-10498.229470211863</v>
      </c>
      <c r="AY143" s="153">
        <v>0</v>
      </c>
      <c r="BA143" s="132">
        <f>SUM(B143:AY143)</f>
        <v>-235725.52999999991</v>
      </c>
    </row>
    <row r="144" spans="1:55" x14ac:dyDescent="0.25">
      <c r="A144" s="151" t="s">
        <v>64</v>
      </c>
      <c r="B144" s="157">
        <f>((B124/(100%+'Individual Inputs'!$I$52)*100)*'Individual Inputs'!$I$63)/100</f>
        <v>0</v>
      </c>
      <c r="C144" s="157">
        <f>((C124/(100%+'Individual Inputs'!$I$52)*100)*'Individual Inputs'!$I$63)/100</f>
        <v>0</v>
      </c>
      <c r="D144" s="157">
        <f>((D124/(100%+'Individual Inputs'!$I$52)*100)*'Individual Inputs'!$I$63)/100</f>
        <v>0</v>
      </c>
      <c r="E144" s="157">
        <f>((E124/(100%+'Individual Inputs'!$I$52)*100)*'Individual Inputs'!$I$63)/100</f>
        <v>0</v>
      </c>
      <c r="F144" s="157">
        <f>((F124/(100%+'Individual Inputs'!$I$52)*100)*'Individual Inputs'!$I$63)/100</f>
        <v>0</v>
      </c>
      <c r="G144" s="157">
        <f>((G124/(100%+'Individual Inputs'!$I$52)*100)*'Individual Inputs'!$I$63)/100</f>
        <v>0</v>
      </c>
      <c r="H144" s="157">
        <f>((H124/(100%+'Individual Inputs'!$I$52)*100)*'Individual Inputs'!$I$63)/100</f>
        <v>0</v>
      </c>
      <c r="I144" s="157">
        <f>((I124/(100%+'Individual Inputs'!$I$52)*100)*'Individual Inputs'!$I$63)/100</f>
        <v>0</v>
      </c>
      <c r="J144" s="157">
        <f>((J124/(100%+'Individual Inputs'!$I$52)*100)*'Individual Inputs'!$I$63)/100</f>
        <v>0</v>
      </c>
      <c r="K144" s="157">
        <f>((K124/(100%+'Individual Inputs'!$I$52)*100)*'Individual Inputs'!$I$63)/100</f>
        <v>0</v>
      </c>
      <c r="L144" s="157">
        <f>((L124/(100%+'Individual Inputs'!$I$52)*100)*'Individual Inputs'!$I$63)/100</f>
        <v>0</v>
      </c>
      <c r="M144" s="157">
        <f>((M124/(100%+'Individual Inputs'!$I$52)*100)*'Individual Inputs'!$I$63)/100</f>
        <v>0</v>
      </c>
      <c r="N144" s="157">
        <f>((N124/(100%+'Individual Inputs'!$I$52)*100)*'Individual Inputs'!$I$63)/100</f>
        <v>0</v>
      </c>
      <c r="O144" s="157">
        <f>((O124/(100%+'Individual Inputs'!$I$52)*100)*'Individual Inputs'!$I$63)/100</f>
        <v>0</v>
      </c>
      <c r="P144" s="157">
        <f>((P124/(100%+'Individual Inputs'!$I$52)*100)*'Individual Inputs'!$I$63)/100</f>
        <v>0</v>
      </c>
      <c r="Q144" s="157">
        <f>((Q124/(100%+'Individual Inputs'!$I$52)*100)*'Individual Inputs'!$I$63)/100</f>
        <v>0</v>
      </c>
      <c r="R144" s="157">
        <f>((R124/(100%+'Individual Inputs'!$I$52)*100)*'Individual Inputs'!$I$63)/100</f>
        <v>0</v>
      </c>
      <c r="S144" s="157">
        <f>((S124/(100%+'Individual Inputs'!$I$52)*100)*'Individual Inputs'!$I$63)/100</f>
        <v>0</v>
      </c>
      <c r="T144" s="157">
        <f>((T124/(100%+'Individual Inputs'!$I$52)*100)*'Individual Inputs'!$I$63)/100</f>
        <v>0</v>
      </c>
      <c r="U144" s="157">
        <f>((U124/(100%+'Individual Inputs'!$I$52)*100)*'Individual Inputs'!$I$63)/100</f>
        <v>0</v>
      </c>
      <c r="V144" s="157">
        <f>((V124/(100%+'Individual Inputs'!$I$52)*100)*'Individual Inputs'!$I$63)/100</f>
        <v>0</v>
      </c>
      <c r="W144" s="157">
        <f>((W124/(100%+'Individual Inputs'!$I$52)*100)*'Individual Inputs'!$I$63)/100</f>
        <v>0</v>
      </c>
      <c r="X144" s="157">
        <f>((X124/(100%+'Individual Inputs'!$I$52)*100)*'Individual Inputs'!$I$63)/100</f>
        <v>0</v>
      </c>
      <c r="Y144" s="157">
        <f>((Y124/(100%+'Individual Inputs'!$I$52)*100)*'Individual Inputs'!$I$63)/100</f>
        <v>0</v>
      </c>
      <c r="Z144" s="157">
        <f>((Z124/(100%+'Individual Inputs'!$I$52)*100)*'Individual Inputs'!$I$63)/100</f>
        <v>0</v>
      </c>
      <c r="AA144" s="157">
        <f>((AA124/(100%+'Individual Inputs'!$I$52)*100)*'Individual Inputs'!$I$63)/100</f>
        <v>0</v>
      </c>
      <c r="AB144" s="157">
        <f>((AB124/(100%+'Individual Inputs'!$I$52)*100)*'Individual Inputs'!$I$63)/100</f>
        <v>0</v>
      </c>
      <c r="AC144" s="157">
        <f>((AC124/(100%+'Individual Inputs'!$I$52)*100)*'Individual Inputs'!$I$63)/100</f>
        <v>0</v>
      </c>
      <c r="AD144" s="157">
        <f>((AD124/(100%+'Individual Inputs'!$I$52)*100)*'Individual Inputs'!$I$63)/100</f>
        <v>0</v>
      </c>
      <c r="AE144" s="157">
        <f>((AE124/(100%+'Individual Inputs'!$I$52)*100)*'Individual Inputs'!$I$63)/100</f>
        <v>0</v>
      </c>
      <c r="AF144" s="157">
        <f>((AF124/(100%+'Individual Inputs'!$I$52)*100)*'Individual Inputs'!$I$63)/100</f>
        <v>0</v>
      </c>
      <c r="AG144" s="157">
        <f>((AG124/(100%+'Individual Inputs'!$I$52)*100)*'Individual Inputs'!$I$63)/100</f>
        <v>0</v>
      </c>
      <c r="AH144" s="157">
        <f>((AH124/(100%+'Individual Inputs'!$I$52)*100)*'Individual Inputs'!$I$63)/100</f>
        <v>0</v>
      </c>
      <c r="AI144" s="157">
        <f>((AI124/(100%+'Individual Inputs'!$I$52)*100)*'Individual Inputs'!$I$63)/100</f>
        <v>0</v>
      </c>
      <c r="AJ144" s="157">
        <f>((AJ124/(100%+'Individual Inputs'!$I$52)*100)*'Individual Inputs'!$I$63)/100</f>
        <v>0</v>
      </c>
      <c r="AK144" s="157">
        <f>((AK124/(100%+'Individual Inputs'!$I$52)*100)*'Individual Inputs'!$I$63)/100</f>
        <v>0</v>
      </c>
      <c r="AL144" s="157">
        <f>((AL124/(100%+'Individual Inputs'!$I$52)*100)*'Individual Inputs'!$I$63)/100</f>
        <v>0</v>
      </c>
      <c r="AM144" s="157">
        <f>((AM124/(100%+'Individual Inputs'!$I$52)*100)*'Individual Inputs'!$I$63)/100</f>
        <v>-5096.1860743786528</v>
      </c>
      <c r="AN144" s="157">
        <f>((AN124/(100%+'Individual Inputs'!$I$52)*100)*'Individual Inputs'!$I$63)/100</f>
        <v>-12049.055325475145</v>
      </c>
      <c r="AO144" s="157">
        <f>((AO124/(100%+'Individual Inputs'!$I$52)*100)*'Individual Inputs'!$I$63)/100</f>
        <v>-17709.569697185671</v>
      </c>
      <c r="AP144" s="157">
        <f>((AP124/(100%+'Individual Inputs'!$I$52)*100)*'Individual Inputs'!$I$63)/100</f>
        <v>-22077.729189510224</v>
      </c>
      <c r="AQ144" s="157">
        <f>((AQ124/(100%+'Individual Inputs'!$I$52)*100)*'Individual Inputs'!$I$63)/100</f>
        <v>-25153.533802448837</v>
      </c>
      <c r="AR144" s="157">
        <f>((AR124/(100%+'Individual Inputs'!$I$52)*100)*'Individual Inputs'!$I$63)/100</f>
        <v>-26936.983536001444</v>
      </c>
      <c r="AS144" s="157">
        <f>((AS124/(100%+'Individual Inputs'!$I$52)*100)*'Individual Inputs'!$I$63)/100</f>
        <v>-27428.078390168121</v>
      </c>
      <c r="AT144" s="157">
        <f>((AT124/(100%+'Individual Inputs'!$I$52)*100)*'Individual Inputs'!$I$63)/100</f>
        <v>-26626.818364948835</v>
      </c>
      <c r="AU144" s="157">
        <f>((AU124/(100%+'Individual Inputs'!$I$52)*100)*'Individual Inputs'!$I$63)/100</f>
        <v>-24533.203460343575</v>
      </c>
      <c r="AV144" s="157">
        <f>((AV124/(100%+'Individual Inputs'!$I$52)*100)*'Individual Inputs'!$I$63)/100</f>
        <v>-21147.233676352316</v>
      </c>
      <c r="AW144" s="157">
        <f>((AW124/(100%+'Individual Inputs'!$I$52)*100)*'Individual Inputs'!$I$63)/100</f>
        <v>-16468.909012975244</v>
      </c>
      <c r="AX144" s="157">
        <f>((AX124/(100%+'Individual Inputs'!$I$52)*100)*'Individual Inputs'!$I$63)/100</f>
        <v>-10498.229470211863</v>
      </c>
      <c r="AY144" s="157">
        <f>((AY124/(100%+'Individual Inputs'!$I$52)*100)*'Individual Inputs'!$I$63)/100</f>
        <v>0</v>
      </c>
      <c r="BB144" s="152">
        <f>SUM(B144:AY144)</f>
        <v>-235725.52999999988</v>
      </c>
    </row>
    <row r="145" spans="1:54" x14ac:dyDescent="0.25">
      <c r="A145" s="128" t="s">
        <v>63</v>
      </c>
      <c r="B145" s="153">
        <v>0</v>
      </c>
      <c r="C145" s="153">
        <v>0</v>
      </c>
      <c r="D145" s="153">
        <v>0</v>
      </c>
      <c r="E145" s="153">
        <v>0</v>
      </c>
      <c r="F145" s="153">
        <v>0</v>
      </c>
      <c r="G145" s="153">
        <v>0</v>
      </c>
      <c r="H145" s="153">
        <v>0</v>
      </c>
      <c r="I145" s="153">
        <v>0</v>
      </c>
      <c r="J145" s="153">
        <v>0</v>
      </c>
      <c r="K145" s="153">
        <v>0</v>
      </c>
      <c r="L145" s="153">
        <v>0</v>
      </c>
      <c r="M145" s="153">
        <v>0</v>
      </c>
      <c r="N145" s="153">
        <v>0</v>
      </c>
      <c r="O145" s="153">
        <v>0</v>
      </c>
      <c r="P145" s="153">
        <v>0</v>
      </c>
      <c r="Q145" s="153">
        <v>0</v>
      </c>
      <c r="R145" s="153">
        <v>0</v>
      </c>
      <c r="S145" s="153">
        <v>0</v>
      </c>
      <c r="T145" s="153">
        <v>0</v>
      </c>
      <c r="U145" s="153">
        <v>0</v>
      </c>
      <c r="V145" s="153">
        <v>0</v>
      </c>
      <c r="W145" s="153">
        <v>0</v>
      </c>
      <c r="X145" s="153">
        <v>0</v>
      </c>
      <c r="Y145" s="153">
        <v>0</v>
      </c>
      <c r="Z145" s="153">
        <v>0</v>
      </c>
      <c r="AA145" s="153">
        <v>0</v>
      </c>
      <c r="AB145" s="153">
        <v>0</v>
      </c>
      <c r="AC145" s="153">
        <v>0</v>
      </c>
      <c r="AD145" s="153">
        <v>0</v>
      </c>
      <c r="AE145" s="153">
        <v>0</v>
      </c>
      <c r="AF145" s="153">
        <v>0</v>
      </c>
      <c r="AG145" s="153">
        <v>0</v>
      </c>
      <c r="AH145" s="153">
        <v>0</v>
      </c>
      <c r="AI145" s="153">
        <v>0</v>
      </c>
      <c r="AJ145" s="153">
        <v>0</v>
      </c>
      <c r="AK145" s="153">
        <v>0</v>
      </c>
      <c r="AL145" s="153">
        <v>0</v>
      </c>
      <c r="AM145" s="153">
        <v>-2824.051243969297</v>
      </c>
      <c r="AN145" s="153">
        <v>-6676.98337225877</v>
      </c>
      <c r="AO145" s="153">
        <v>-9813.7571123903472</v>
      </c>
      <c r="AP145" s="153">
        <v>-12234.372464364031</v>
      </c>
      <c r="AQ145" s="153">
        <v>-13938.829428179823</v>
      </c>
      <c r="AR145" s="153">
        <v>-14927.128003837708</v>
      </c>
      <c r="AS145" s="153">
        <v>-15199.268191337707</v>
      </c>
      <c r="AT145" s="153">
        <v>-14755.249990679837</v>
      </c>
      <c r="AU145" s="153">
        <v>-13595.073401864041</v>
      </c>
      <c r="AV145" s="153">
        <v>-11718.738424890322</v>
      </c>
      <c r="AW145" s="153">
        <v>-9126.245059758834</v>
      </c>
      <c r="AX145" s="153">
        <v>-5817.5933064692281</v>
      </c>
      <c r="AY145" s="153">
        <v>0</v>
      </c>
      <c r="BA145" s="132">
        <f>SUM(B145:AY145)</f>
        <v>-130627.28999999994</v>
      </c>
    </row>
    <row r="146" spans="1:54" x14ac:dyDescent="0.25">
      <c r="A146" s="151" t="s">
        <v>64</v>
      </c>
      <c r="B146" s="157">
        <f>((B128/(100%+'Individual Inputs'!$I$52)*100)*'Individual Inputs'!$I$63)/100</f>
        <v>0</v>
      </c>
      <c r="C146" s="157">
        <f>((C128/(100%+'Individual Inputs'!$I$52)*100)*'Individual Inputs'!$I$63)/100</f>
        <v>0</v>
      </c>
      <c r="D146" s="157">
        <f>((D128/(100%+'Individual Inputs'!$I$52)*100)*'Individual Inputs'!$I$63)/100</f>
        <v>0</v>
      </c>
      <c r="E146" s="157">
        <f>((E128/(100%+'Individual Inputs'!$I$52)*100)*'Individual Inputs'!$I$63)/100</f>
        <v>0</v>
      </c>
      <c r="F146" s="157">
        <f>((F128/(100%+'Individual Inputs'!$I$52)*100)*'Individual Inputs'!$I$63)/100</f>
        <v>0</v>
      </c>
      <c r="G146" s="157">
        <f>((G128/(100%+'Individual Inputs'!$I$52)*100)*'Individual Inputs'!$I$63)/100</f>
        <v>0</v>
      </c>
      <c r="H146" s="157">
        <f>((H128/(100%+'Individual Inputs'!$I$52)*100)*'Individual Inputs'!$I$63)/100</f>
        <v>0</v>
      </c>
      <c r="I146" s="157">
        <f>((I128/(100%+'Individual Inputs'!$I$52)*100)*'Individual Inputs'!$I$63)/100</f>
        <v>0</v>
      </c>
      <c r="J146" s="157">
        <f>((J128/(100%+'Individual Inputs'!$I$52)*100)*'Individual Inputs'!$I$63)/100</f>
        <v>0</v>
      </c>
      <c r="K146" s="157">
        <f>((K128/(100%+'Individual Inputs'!$I$52)*100)*'Individual Inputs'!$I$63)/100</f>
        <v>0</v>
      </c>
      <c r="L146" s="157">
        <f>((L128/(100%+'Individual Inputs'!$I$52)*100)*'Individual Inputs'!$I$63)/100</f>
        <v>0</v>
      </c>
      <c r="M146" s="157">
        <f>((M128/(100%+'Individual Inputs'!$I$52)*100)*'Individual Inputs'!$I$63)/100</f>
        <v>0</v>
      </c>
      <c r="N146" s="157">
        <f>((N128/(100%+'Individual Inputs'!$I$52)*100)*'Individual Inputs'!$I$63)/100</f>
        <v>0</v>
      </c>
      <c r="O146" s="157">
        <f>((O128/(100%+'Individual Inputs'!$I$52)*100)*'Individual Inputs'!$I$63)/100</f>
        <v>0</v>
      </c>
      <c r="P146" s="157">
        <f>((P128/(100%+'Individual Inputs'!$I$52)*100)*'Individual Inputs'!$I$63)/100</f>
        <v>0</v>
      </c>
      <c r="Q146" s="157">
        <f>((Q128/(100%+'Individual Inputs'!$I$52)*100)*'Individual Inputs'!$I$63)/100</f>
        <v>0</v>
      </c>
      <c r="R146" s="157">
        <f>((R128/(100%+'Individual Inputs'!$I$52)*100)*'Individual Inputs'!$I$63)/100</f>
        <v>0</v>
      </c>
      <c r="S146" s="157">
        <f>((S128/(100%+'Individual Inputs'!$I$52)*100)*'Individual Inputs'!$I$63)/100</f>
        <v>0</v>
      </c>
      <c r="T146" s="157">
        <f>((T128/(100%+'Individual Inputs'!$I$52)*100)*'Individual Inputs'!$I$63)/100</f>
        <v>0</v>
      </c>
      <c r="U146" s="157">
        <f>((U128/(100%+'Individual Inputs'!$I$52)*100)*'Individual Inputs'!$I$63)/100</f>
        <v>0</v>
      </c>
      <c r="V146" s="157">
        <f>((V128/(100%+'Individual Inputs'!$I$52)*100)*'Individual Inputs'!$I$63)/100</f>
        <v>0</v>
      </c>
      <c r="W146" s="157">
        <f>((W128/(100%+'Individual Inputs'!$I$52)*100)*'Individual Inputs'!$I$63)/100</f>
        <v>0</v>
      </c>
      <c r="X146" s="157">
        <f>((X128/(100%+'Individual Inputs'!$I$52)*100)*'Individual Inputs'!$I$63)/100</f>
        <v>0</v>
      </c>
      <c r="Y146" s="157">
        <f>((Y128/(100%+'Individual Inputs'!$I$52)*100)*'Individual Inputs'!$I$63)/100</f>
        <v>0</v>
      </c>
      <c r="Z146" s="157">
        <f>((Z128/(100%+'Individual Inputs'!$I$52)*100)*'Individual Inputs'!$I$63)/100</f>
        <v>0</v>
      </c>
      <c r="AA146" s="157">
        <f>((AA128/(100%+'Individual Inputs'!$I$52)*100)*'Individual Inputs'!$I$63)/100</f>
        <v>0</v>
      </c>
      <c r="AB146" s="157">
        <f>((AB128/(100%+'Individual Inputs'!$I$52)*100)*'Individual Inputs'!$I$63)/100</f>
        <v>0</v>
      </c>
      <c r="AC146" s="157">
        <f>((AC128/(100%+'Individual Inputs'!$I$52)*100)*'Individual Inputs'!$I$63)/100</f>
        <v>0</v>
      </c>
      <c r="AD146" s="157">
        <f>((AD128/(100%+'Individual Inputs'!$I$52)*100)*'Individual Inputs'!$I$63)/100</f>
        <v>0</v>
      </c>
      <c r="AE146" s="157">
        <f>((AE128/(100%+'Individual Inputs'!$I$52)*100)*'Individual Inputs'!$I$63)/100</f>
        <v>0</v>
      </c>
      <c r="AF146" s="157">
        <f>((AF128/(100%+'Individual Inputs'!$I$52)*100)*'Individual Inputs'!$I$63)/100</f>
        <v>0</v>
      </c>
      <c r="AG146" s="157">
        <f>((AG128/(100%+'Individual Inputs'!$I$52)*100)*'Individual Inputs'!$I$63)/100</f>
        <v>0</v>
      </c>
      <c r="AH146" s="157">
        <f>((AH128/(100%+'Individual Inputs'!$I$52)*100)*'Individual Inputs'!$I$63)/100</f>
        <v>0</v>
      </c>
      <c r="AI146" s="157">
        <f>((AI128/(100%+'Individual Inputs'!$I$52)*100)*'Individual Inputs'!$I$63)/100</f>
        <v>0</v>
      </c>
      <c r="AJ146" s="157">
        <f>((AJ128/(100%+'Individual Inputs'!$I$52)*100)*'Individual Inputs'!$I$63)/100</f>
        <v>0</v>
      </c>
      <c r="AK146" s="157">
        <f>((AK128/(100%+'Individual Inputs'!$I$52)*100)*'Individual Inputs'!$I$63)/100</f>
        <v>0</v>
      </c>
      <c r="AL146" s="157">
        <f>((AL128/(100%+'Individual Inputs'!$I$52)*100)*'Individual Inputs'!$I$63)/100</f>
        <v>0</v>
      </c>
      <c r="AM146" s="157">
        <f>((AM128/(100%+'Individual Inputs'!$I$52)*100)*'Individual Inputs'!$I$63)/100</f>
        <v>-2824.051243969297</v>
      </c>
      <c r="AN146" s="157">
        <f>((AN128/(100%+'Individual Inputs'!$I$52)*100)*'Individual Inputs'!$I$63)/100</f>
        <v>-6676.98337225877</v>
      </c>
      <c r="AO146" s="157">
        <f>((AO128/(100%+'Individual Inputs'!$I$52)*100)*'Individual Inputs'!$I$63)/100</f>
        <v>-9813.757112390349</v>
      </c>
      <c r="AP146" s="157">
        <f>((AP128/(100%+'Individual Inputs'!$I$52)*100)*'Individual Inputs'!$I$63)/100</f>
        <v>-12234.372464364031</v>
      </c>
      <c r="AQ146" s="157">
        <f>((AQ128/(100%+'Individual Inputs'!$I$52)*100)*'Individual Inputs'!$I$63)/100</f>
        <v>-13938.829428179824</v>
      </c>
      <c r="AR146" s="157">
        <f>((AR128/(100%+'Individual Inputs'!$I$52)*100)*'Individual Inputs'!$I$63)/100</f>
        <v>-14927.128003837708</v>
      </c>
      <c r="AS146" s="157">
        <f>((AS128/(100%+'Individual Inputs'!$I$52)*100)*'Individual Inputs'!$I$63)/100</f>
        <v>-15199.268191337709</v>
      </c>
      <c r="AT146" s="157">
        <f>((AT128/(100%+'Individual Inputs'!$I$52)*100)*'Individual Inputs'!$I$63)/100</f>
        <v>-14755.249990679837</v>
      </c>
      <c r="AU146" s="157">
        <f>((AU128/(100%+'Individual Inputs'!$I$52)*100)*'Individual Inputs'!$I$63)/100</f>
        <v>-13595.073401864041</v>
      </c>
      <c r="AV146" s="157">
        <f>((AV128/(100%+'Individual Inputs'!$I$52)*100)*'Individual Inputs'!$I$63)/100</f>
        <v>-11718.73842489032</v>
      </c>
      <c r="AW146" s="157">
        <f>((AW128/(100%+'Individual Inputs'!$I$52)*100)*'Individual Inputs'!$I$63)/100</f>
        <v>-9126.245059758834</v>
      </c>
      <c r="AX146" s="157">
        <f>((AX128/(100%+'Individual Inputs'!$I$52)*100)*'Individual Inputs'!$I$63)/100</f>
        <v>-5817.5933064692281</v>
      </c>
      <c r="AY146" s="157">
        <f>((AY128/(100%+'Individual Inputs'!$I$52)*100)*'Individual Inputs'!$I$63)/100</f>
        <v>0</v>
      </c>
      <c r="BB146" s="152">
        <f>SUM(B146:AY146)</f>
        <v>-130627.28999999994</v>
      </c>
    </row>
    <row r="147" spans="1:54" x14ac:dyDescent="0.25">
      <c r="A147" s="140" t="s">
        <v>66</v>
      </c>
      <c r="B147" s="141">
        <f t="shared" ref="B147:AK147" si="40">B133+B135+B137+B139+B131+B141+B143+B145</f>
        <v>0</v>
      </c>
      <c r="C147" s="141">
        <f t="shared" si="40"/>
        <v>0</v>
      </c>
      <c r="D147" s="141">
        <f t="shared" si="40"/>
        <v>0</v>
      </c>
      <c r="E147" s="141">
        <f t="shared" si="40"/>
        <v>0</v>
      </c>
      <c r="F147" s="141">
        <f t="shared" si="40"/>
        <v>0</v>
      </c>
      <c r="G147" s="141">
        <f t="shared" si="40"/>
        <v>0</v>
      </c>
      <c r="H147" s="141">
        <f t="shared" si="40"/>
        <v>0</v>
      </c>
      <c r="I147" s="141">
        <f t="shared" si="40"/>
        <v>-3251.2212269005795</v>
      </c>
      <c r="J147" s="141">
        <f t="shared" si="40"/>
        <v>-7563.8554058479531</v>
      </c>
      <c r="K147" s="141">
        <f t="shared" si="40"/>
        <v>-11258.190777777771</v>
      </c>
      <c r="L147" s="141">
        <f t="shared" si="40"/>
        <v>-14334.227342690048</v>
      </c>
      <c r="M147" s="141">
        <f t="shared" si="40"/>
        <v>-16791.965100584788</v>
      </c>
      <c r="N147" s="141">
        <f t="shared" si="40"/>
        <v>-18631.404051461985</v>
      </c>
      <c r="O147" s="141">
        <f t="shared" si="40"/>
        <v>-28549.356156213449</v>
      </c>
      <c r="P147" s="141">
        <f t="shared" si="40"/>
        <v>-41017.501385599367</v>
      </c>
      <c r="Q147" s="141">
        <f t="shared" si="40"/>
        <v>-50661.900987792425</v>
      </c>
      <c r="R147" s="141">
        <f t="shared" si="40"/>
        <v>-57482.554962792346</v>
      </c>
      <c r="S147" s="141">
        <f t="shared" si="40"/>
        <v>-61479.463310599414</v>
      </c>
      <c r="T147" s="141">
        <f t="shared" si="40"/>
        <v>-62652.626031213404</v>
      </c>
      <c r="U147" s="141">
        <f t="shared" si="40"/>
        <v>-61002.043124634518</v>
      </c>
      <c r="V147" s="141">
        <f t="shared" si="40"/>
        <v>-56527.714590862641</v>
      </c>
      <c r="W147" s="141">
        <f t="shared" si="40"/>
        <v>-49229.64042989759</v>
      </c>
      <c r="X147" s="141">
        <f t="shared" si="40"/>
        <v>-36088.461467470675</v>
      </c>
      <c r="Y147" s="141">
        <f t="shared" si="40"/>
        <v>-28104.743978435879</v>
      </c>
      <c r="Z147" s="141">
        <f t="shared" si="40"/>
        <v>-17915.579669224921</v>
      </c>
      <c r="AA147" s="141">
        <f t="shared" si="40"/>
        <v>-13027.188000913744</v>
      </c>
      <c r="AB147" s="141">
        <f t="shared" si="40"/>
        <v>-30800.54508753656</v>
      </c>
      <c r="AC147" s="141">
        <f t="shared" si="40"/>
        <v>-45270.304202668143</v>
      </c>
      <c r="AD147" s="141">
        <f t="shared" si="40"/>
        <v>-56436.465346308498</v>
      </c>
      <c r="AE147" s="141">
        <f t="shared" si="40"/>
        <v>-64299.028518457642</v>
      </c>
      <c r="AF147" s="141">
        <f t="shared" si="40"/>
        <v>-68857.993719115475</v>
      </c>
      <c r="AG147" s="141">
        <f t="shared" si="40"/>
        <v>-70113.360948282178</v>
      </c>
      <c r="AH147" s="141">
        <f t="shared" si="40"/>
        <v>-68065.130205957626</v>
      </c>
      <c r="AI147" s="141">
        <f t="shared" si="40"/>
        <v>-62713.301492141916</v>
      </c>
      <c r="AJ147" s="141">
        <f t="shared" si="40"/>
        <v>-54057.874806834647</v>
      </c>
      <c r="AK147" s="141">
        <f t="shared" si="40"/>
        <v>-42098.850150036946</v>
      </c>
      <c r="AL147" s="141">
        <f>AL133+AL135+AL137+AL139+AL131+AL141+AL143+AL145</f>
        <v>-26836.22752174674</v>
      </c>
      <c r="AM147" s="141">
        <f t="shared" ref="AM147:AY147" si="41">AM133+AM135+AM137+AM139+AM131+AM141+AM143+AM145</f>
        <v>-12036.68557931286</v>
      </c>
      <c r="AN147" s="141">
        <f t="shared" si="41"/>
        <v>-28458.672498172506</v>
      </c>
      <c r="AO147" s="141">
        <f t="shared" si="41"/>
        <v>-41828.245491593552</v>
      </c>
      <c r="AP147" s="141">
        <f t="shared" si="41"/>
        <v>-52145.404559575996</v>
      </c>
      <c r="AQ147" s="141">
        <f t="shared" si="41"/>
        <v>-59410.149702119881</v>
      </c>
      <c r="AR147" s="141">
        <f t="shared" si="41"/>
        <v>-63622.48091922509</v>
      </c>
      <c r="AS147" s="141">
        <f t="shared" si="41"/>
        <v>-64782.398210891777</v>
      </c>
      <c r="AT147" s="141">
        <f t="shared" si="41"/>
        <v>-62889.90157711989</v>
      </c>
      <c r="AU147" s="141">
        <f t="shared" si="41"/>
        <v>-57944.991017909371</v>
      </c>
      <c r="AV147" s="141">
        <f t="shared" si="41"/>
        <v>-49947.66653326017</v>
      </c>
      <c r="AW147" s="141">
        <f t="shared" si="41"/>
        <v>-38897.928123172744</v>
      </c>
      <c r="AX147" s="141">
        <f t="shared" si="41"/>
        <v>-24795.775787645896</v>
      </c>
      <c r="AY147" s="141">
        <f t="shared" si="41"/>
        <v>0</v>
      </c>
      <c r="BA147" s="132">
        <f>SUM(B147:AY147)</f>
        <v>-1781879.02</v>
      </c>
    </row>
    <row r="148" spans="1:54" x14ac:dyDescent="0.25">
      <c r="A148" s="134" t="s">
        <v>67</v>
      </c>
      <c r="B148" s="152">
        <f t="shared" ref="B148:AI148" si="42">B132+B134+B136+B138+B140+B142+B144+B146</f>
        <v>0</v>
      </c>
      <c r="C148" s="152">
        <f t="shared" si="42"/>
        <v>0</v>
      </c>
      <c r="D148" s="152">
        <f t="shared" si="42"/>
        <v>0</v>
      </c>
      <c r="E148" s="152">
        <f t="shared" si="42"/>
        <v>0</v>
      </c>
      <c r="F148" s="152">
        <f t="shared" si="42"/>
        <v>0</v>
      </c>
      <c r="G148" s="152">
        <f t="shared" si="42"/>
        <v>0</v>
      </c>
      <c r="H148" s="152">
        <f t="shared" si="42"/>
        <v>0</v>
      </c>
      <c r="I148" s="152">
        <f t="shared" si="42"/>
        <v>-3251.2212269005804</v>
      </c>
      <c r="J148" s="152">
        <f t="shared" si="42"/>
        <v>-7563.8554058479531</v>
      </c>
      <c r="K148" s="152">
        <f t="shared" si="42"/>
        <v>-11258.190777777771</v>
      </c>
      <c r="L148" s="152">
        <f t="shared" si="42"/>
        <v>-14334.227342690045</v>
      </c>
      <c r="M148" s="152">
        <f t="shared" si="42"/>
        <v>-16791.965100584792</v>
      </c>
      <c r="N148" s="152">
        <f t="shared" si="42"/>
        <v>-18631.404051461985</v>
      </c>
      <c r="O148" s="152">
        <f t="shared" si="42"/>
        <v>-28549.356156213449</v>
      </c>
      <c r="P148" s="152">
        <f t="shared" si="42"/>
        <v>-41017.501385599375</v>
      </c>
      <c r="Q148" s="152">
        <f t="shared" si="42"/>
        <v>-50661.900987792425</v>
      </c>
      <c r="R148" s="152">
        <f t="shared" si="42"/>
        <v>-57482.554962792346</v>
      </c>
      <c r="S148" s="152">
        <f t="shared" si="42"/>
        <v>-61479.463310599414</v>
      </c>
      <c r="T148" s="152">
        <f t="shared" si="42"/>
        <v>-62652.626031213411</v>
      </c>
      <c r="U148" s="152">
        <f t="shared" si="42"/>
        <v>-61002.043124634518</v>
      </c>
      <c r="V148" s="152">
        <f t="shared" si="42"/>
        <v>-56527.714590862641</v>
      </c>
      <c r="W148" s="152">
        <f t="shared" si="42"/>
        <v>-49229.640429897583</v>
      </c>
      <c r="X148" s="152">
        <f t="shared" si="42"/>
        <v>-36088.461467470683</v>
      </c>
      <c r="Y148" s="152">
        <f t="shared" si="42"/>
        <v>-28104.743978435879</v>
      </c>
      <c r="Z148" s="152">
        <f t="shared" si="42"/>
        <v>-17915.579669224921</v>
      </c>
      <c r="AA148" s="152">
        <f t="shared" si="42"/>
        <v>-13027.188000913746</v>
      </c>
      <c r="AB148" s="152">
        <f t="shared" si="42"/>
        <v>-30800.54508753656</v>
      </c>
      <c r="AC148" s="152">
        <f t="shared" si="42"/>
        <v>-45270.304202668143</v>
      </c>
      <c r="AD148" s="152">
        <f t="shared" si="42"/>
        <v>-56436.465346308498</v>
      </c>
      <c r="AE148" s="152">
        <f t="shared" si="42"/>
        <v>-64299.02851845765</v>
      </c>
      <c r="AF148" s="152">
        <f t="shared" si="42"/>
        <v>-68857.993719115475</v>
      </c>
      <c r="AG148" s="152">
        <f t="shared" si="42"/>
        <v>-70113.360948282178</v>
      </c>
      <c r="AH148" s="152">
        <f t="shared" si="42"/>
        <v>-68065.130205957626</v>
      </c>
      <c r="AI148" s="152">
        <f t="shared" si="42"/>
        <v>-62713.301492141916</v>
      </c>
      <c r="AJ148" s="152">
        <f>AJ132+AJ134+AJ136+AJ138+AJ140+AJ142+AJ144+AJ146</f>
        <v>-54057.874806834647</v>
      </c>
      <c r="AK148" s="152">
        <f t="shared" ref="AK148:AY148" si="43">AK132+AK134+AK136+AK138+AK140+AK142+AK144+AK146</f>
        <v>-42098.850150036946</v>
      </c>
      <c r="AL148" s="152">
        <f t="shared" si="43"/>
        <v>-26836.22752174674</v>
      </c>
      <c r="AM148" s="152">
        <f t="shared" si="43"/>
        <v>-12036.68557931286</v>
      </c>
      <c r="AN148" s="152">
        <f t="shared" si="43"/>
        <v>-28458.672498172506</v>
      </c>
      <c r="AO148" s="152">
        <f t="shared" si="43"/>
        <v>-41828.245491593552</v>
      </c>
      <c r="AP148" s="152">
        <f t="shared" si="43"/>
        <v>-52145.404559575996</v>
      </c>
      <c r="AQ148" s="152">
        <f t="shared" si="43"/>
        <v>-59410.149702119881</v>
      </c>
      <c r="AR148" s="152">
        <f t="shared" si="43"/>
        <v>-63622.48091922509</v>
      </c>
      <c r="AS148" s="152">
        <f t="shared" si="43"/>
        <v>-64782.398210891777</v>
      </c>
      <c r="AT148" s="152">
        <f t="shared" si="43"/>
        <v>-62889.90157711989</v>
      </c>
      <c r="AU148" s="152">
        <f t="shared" si="43"/>
        <v>-57944.991017909371</v>
      </c>
      <c r="AV148" s="152">
        <f t="shared" si="43"/>
        <v>-49947.666533260162</v>
      </c>
      <c r="AW148" s="152">
        <f t="shared" si="43"/>
        <v>-38897.928123172744</v>
      </c>
      <c r="AX148" s="152">
        <f t="shared" si="43"/>
        <v>-24795.775787645896</v>
      </c>
      <c r="AY148" s="152">
        <f t="shared" si="43"/>
        <v>0</v>
      </c>
      <c r="AZ148" s="123"/>
      <c r="BA148" s="123"/>
      <c r="BB148" s="152">
        <f>SUM(B148:BA148)</f>
        <v>-1781879.02</v>
      </c>
    </row>
    <row r="149" spans="1:54" x14ac:dyDescent="0.25">
      <c r="A149" s="121"/>
      <c r="B149" s="123"/>
      <c r="C149" s="123"/>
      <c r="D149" s="123"/>
      <c r="E149" s="123"/>
      <c r="F149" s="123"/>
      <c r="G149" s="123"/>
      <c r="H149" s="123"/>
      <c r="I149" s="123"/>
      <c r="J149" s="123"/>
      <c r="K149" s="123"/>
      <c r="L149" s="123"/>
      <c r="M149" s="123"/>
      <c r="N149" s="123"/>
      <c r="O149" s="123"/>
      <c r="P149" s="123"/>
      <c r="Q149" s="123"/>
      <c r="R149" s="123"/>
      <c r="S149" s="123"/>
      <c r="T149" s="123"/>
      <c r="U149" s="123"/>
      <c r="V149" s="123"/>
      <c r="W149" s="123"/>
      <c r="X149" s="123"/>
      <c r="Y149" s="123"/>
      <c r="Z149" s="123"/>
      <c r="AA149" s="123"/>
      <c r="AB149" s="123"/>
      <c r="AC149" s="123"/>
      <c r="AD149" s="123"/>
      <c r="AE149" s="123"/>
      <c r="AF149" s="123"/>
      <c r="AG149" s="123"/>
      <c r="AH149" s="123"/>
      <c r="AI149" s="123"/>
      <c r="AJ149" s="123"/>
      <c r="AK149" s="123"/>
      <c r="AL149" s="123"/>
      <c r="AM149" s="123"/>
      <c r="AN149" s="123"/>
      <c r="AO149" s="123"/>
      <c r="AP149" s="139"/>
      <c r="BB149" s="123"/>
    </row>
    <row r="150" spans="1:54" x14ac:dyDescent="0.25">
      <c r="A150" s="138" t="s">
        <v>155</v>
      </c>
      <c r="B150" s="120"/>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c r="AA150" s="120"/>
      <c r="AB150" s="120"/>
      <c r="AC150" s="120"/>
      <c r="AD150" s="120"/>
      <c r="AE150" s="120"/>
      <c r="AF150" s="120"/>
      <c r="AG150" s="120"/>
      <c r="AH150" s="120"/>
      <c r="AI150" s="120"/>
      <c r="AJ150" s="120"/>
      <c r="AK150" s="120"/>
      <c r="AL150" s="120"/>
      <c r="AM150" s="120"/>
      <c r="AN150" s="120"/>
      <c r="AO150" s="120"/>
      <c r="AP150" s="139">
        <f>SUM(B150:AO150)</f>
        <v>0</v>
      </c>
      <c r="BB150" s="123"/>
    </row>
    <row r="151" spans="1:54" x14ac:dyDescent="0.25">
      <c r="A151" s="140" t="s">
        <v>20</v>
      </c>
      <c r="B151" s="153">
        <v>0</v>
      </c>
      <c r="C151" s="153">
        <v>0</v>
      </c>
      <c r="D151" s="153">
        <v>0</v>
      </c>
      <c r="E151" s="153">
        <v>0</v>
      </c>
      <c r="F151" s="153">
        <v>0</v>
      </c>
      <c r="G151" s="153">
        <v>0</v>
      </c>
      <c r="H151" s="153">
        <v>0</v>
      </c>
      <c r="I151" s="153">
        <v>0</v>
      </c>
      <c r="J151" s="153">
        <v>0</v>
      </c>
      <c r="K151" s="153">
        <v>0</v>
      </c>
      <c r="L151" s="153">
        <v>0</v>
      </c>
      <c r="M151" s="153">
        <v>0</v>
      </c>
      <c r="N151" s="153">
        <v>0</v>
      </c>
      <c r="O151" s="153">
        <v>0</v>
      </c>
      <c r="P151" s="153">
        <v>0</v>
      </c>
      <c r="Q151" s="153">
        <v>0</v>
      </c>
      <c r="R151" s="153">
        <v>0</v>
      </c>
      <c r="S151" s="153">
        <v>0</v>
      </c>
      <c r="T151" s="153">
        <v>0</v>
      </c>
      <c r="U151" s="153">
        <v>0</v>
      </c>
      <c r="V151" s="153">
        <v>0</v>
      </c>
      <c r="W151" s="153"/>
      <c r="X151" s="153">
        <v>-150000</v>
      </c>
      <c r="Y151" s="153">
        <v>0</v>
      </c>
      <c r="Z151" s="126"/>
      <c r="AA151" s="153">
        <v>0</v>
      </c>
      <c r="AB151" s="153">
        <v>0</v>
      </c>
      <c r="AC151" s="153">
        <v>0</v>
      </c>
      <c r="AD151" s="153">
        <v>0</v>
      </c>
      <c r="AE151" s="153">
        <v>0</v>
      </c>
      <c r="AF151" s="153">
        <v>0</v>
      </c>
      <c r="AG151" s="153">
        <v>0</v>
      </c>
      <c r="AH151" s="153">
        <v>0</v>
      </c>
      <c r="AI151" s="153">
        <v>0</v>
      </c>
      <c r="AJ151" s="153">
        <v>0</v>
      </c>
      <c r="AK151" s="153">
        <v>0</v>
      </c>
      <c r="AL151" s="153">
        <v>0</v>
      </c>
      <c r="AM151" s="153">
        <v>0</v>
      </c>
      <c r="AN151" s="153">
        <v>0</v>
      </c>
      <c r="AO151" s="153">
        <v>0</v>
      </c>
      <c r="AP151" s="153">
        <v>0</v>
      </c>
      <c r="AQ151" s="153">
        <v>0</v>
      </c>
      <c r="AR151" s="153">
        <v>0</v>
      </c>
      <c r="AS151" s="153">
        <v>0</v>
      </c>
      <c r="AT151" s="153">
        <v>0</v>
      </c>
      <c r="AU151" s="153">
        <v>0</v>
      </c>
      <c r="AV151" s="153">
        <v>0</v>
      </c>
      <c r="AW151" s="153">
        <v>0</v>
      </c>
      <c r="AX151" s="153">
        <v>0</v>
      </c>
      <c r="AY151" s="153">
        <v>0</v>
      </c>
      <c r="AZ151" s="149"/>
      <c r="BA151" s="129">
        <f>SUM(B151:AZ151)</f>
        <v>-150000</v>
      </c>
    </row>
    <row r="152" spans="1:54" x14ac:dyDescent="0.25">
      <c r="A152" s="140" t="s">
        <v>21</v>
      </c>
      <c r="B152" s="153">
        <v>0</v>
      </c>
      <c r="C152" s="153">
        <v>0</v>
      </c>
      <c r="D152" s="153">
        <v>0</v>
      </c>
      <c r="E152" s="153">
        <v>0</v>
      </c>
      <c r="F152" s="153">
        <v>0</v>
      </c>
      <c r="G152" s="153">
        <v>0</v>
      </c>
      <c r="H152" s="153">
        <v>0</v>
      </c>
      <c r="I152" s="153">
        <v>0</v>
      </c>
      <c r="J152" s="153">
        <v>0</v>
      </c>
      <c r="K152" s="153">
        <v>0</v>
      </c>
      <c r="L152" s="153">
        <v>0</v>
      </c>
      <c r="M152" s="153">
        <v>0</v>
      </c>
      <c r="N152" s="153">
        <v>0</v>
      </c>
      <c r="O152" s="153">
        <v>0</v>
      </c>
      <c r="P152" s="153">
        <v>0</v>
      </c>
      <c r="Q152" s="153">
        <v>0</v>
      </c>
      <c r="R152" s="153">
        <v>0</v>
      </c>
      <c r="S152" s="153">
        <v>0</v>
      </c>
      <c r="T152" s="153">
        <v>0</v>
      </c>
      <c r="U152" s="153">
        <v>0</v>
      </c>
      <c r="V152" s="153">
        <v>0</v>
      </c>
      <c r="W152" s="153"/>
      <c r="X152" s="153">
        <v>-556950</v>
      </c>
      <c r="Y152" s="153">
        <v>0</v>
      </c>
      <c r="Z152" s="126"/>
      <c r="AA152" s="153">
        <v>0</v>
      </c>
      <c r="AB152" s="153">
        <v>0</v>
      </c>
      <c r="AC152" s="153">
        <v>0</v>
      </c>
      <c r="AD152" s="153">
        <v>0</v>
      </c>
      <c r="AE152" s="153">
        <v>0</v>
      </c>
      <c r="AF152" s="153">
        <v>0</v>
      </c>
      <c r="AG152" s="153">
        <v>0</v>
      </c>
      <c r="AH152" s="153">
        <v>0</v>
      </c>
      <c r="AI152" s="153">
        <v>0</v>
      </c>
      <c r="AJ152" s="153">
        <v>0</v>
      </c>
      <c r="AK152" s="153">
        <v>0</v>
      </c>
      <c r="AL152" s="153">
        <v>0</v>
      </c>
      <c r="AM152" s="153">
        <v>0</v>
      </c>
      <c r="AN152" s="153">
        <v>0</v>
      </c>
      <c r="AO152" s="153">
        <v>0</v>
      </c>
      <c r="AP152" s="153">
        <v>0</v>
      </c>
      <c r="AQ152" s="153">
        <v>0</v>
      </c>
      <c r="AR152" s="153">
        <v>0</v>
      </c>
      <c r="AS152" s="153">
        <v>0</v>
      </c>
      <c r="AT152" s="153">
        <v>0</v>
      </c>
      <c r="AU152" s="153">
        <v>0</v>
      </c>
      <c r="AV152" s="153">
        <v>0</v>
      </c>
      <c r="AW152" s="153">
        <v>0</v>
      </c>
      <c r="AX152" s="153">
        <v>0</v>
      </c>
      <c r="AY152" s="153">
        <v>0</v>
      </c>
      <c r="AZ152" s="149"/>
      <c r="BA152" s="129">
        <f t="shared" ref="BA152:BA185" si="44">SUM(B152:AZ152)</f>
        <v>-556950</v>
      </c>
    </row>
    <row r="153" spans="1:54" x14ac:dyDescent="0.25">
      <c r="A153" s="140" t="s">
        <v>22</v>
      </c>
      <c r="B153" s="153">
        <v>0</v>
      </c>
      <c r="C153" s="153">
        <v>0</v>
      </c>
      <c r="D153" s="153">
        <v>0</v>
      </c>
      <c r="E153" s="153">
        <v>0</v>
      </c>
      <c r="F153" s="153">
        <v>0</v>
      </c>
      <c r="G153" s="153">
        <v>0</v>
      </c>
      <c r="H153" s="153">
        <v>0</v>
      </c>
      <c r="I153" s="153">
        <v>0</v>
      </c>
      <c r="J153" s="153">
        <v>0</v>
      </c>
      <c r="K153" s="153">
        <v>0</v>
      </c>
      <c r="L153" s="153">
        <v>0</v>
      </c>
      <c r="M153" s="153">
        <v>0</v>
      </c>
      <c r="N153" s="153">
        <v>0</v>
      </c>
      <c r="O153" s="153">
        <v>0</v>
      </c>
      <c r="P153" s="153">
        <v>0</v>
      </c>
      <c r="Q153" s="153">
        <v>0</v>
      </c>
      <c r="R153" s="153">
        <v>0</v>
      </c>
      <c r="S153" s="153">
        <v>0</v>
      </c>
      <c r="T153" s="153">
        <v>0</v>
      </c>
      <c r="U153" s="153">
        <v>0</v>
      </c>
      <c r="V153" s="153">
        <v>0</v>
      </c>
      <c r="W153" s="153"/>
      <c r="X153" s="153">
        <v>-185650</v>
      </c>
      <c r="Y153" s="153">
        <v>0</v>
      </c>
      <c r="Z153" s="126"/>
      <c r="AA153" s="153">
        <v>0</v>
      </c>
      <c r="AB153" s="153">
        <v>0</v>
      </c>
      <c r="AC153" s="153">
        <v>0</v>
      </c>
      <c r="AD153" s="153">
        <v>0</v>
      </c>
      <c r="AE153" s="153">
        <v>0</v>
      </c>
      <c r="AF153" s="153">
        <v>0</v>
      </c>
      <c r="AG153" s="153">
        <v>0</v>
      </c>
      <c r="AH153" s="153">
        <v>0</v>
      </c>
      <c r="AI153" s="153">
        <v>0</v>
      </c>
      <c r="AJ153" s="153">
        <v>0</v>
      </c>
      <c r="AK153" s="153">
        <v>0</v>
      </c>
      <c r="AL153" s="153">
        <v>0</v>
      </c>
      <c r="AM153" s="153">
        <v>0</v>
      </c>
      <c r="AN153" s="153">
        <v>0</v>
      </c>
      <c r="AO153" s="153">
        <v>0</v>
      </c>
      <c r="AP153" s="153">
        <v>0</v>
      </c>
      <c r="AQ153" s="153">
        <v>0</v>
      </c>
      <c r="AR153" s="153">
        <v>0</v>
      </c>
      <c r="AS153" s="153">
        <v>0</v>
      </c>
      <c r="AT153" s="153">
        <v>0</v>
      </c>
      <c r="AU153" s="153">
        <v>0</v>
      </c>
      <c r="AV153" s="153">
        <v>0</v>
      </c>
      <c r="AW153" s="153">
        <v>0</v>
      </c>
      <c r="AX153" s="153">
        <v>0</v>
      </c>
      <c r="AY153" s="153">
        <v>0</v>
      </c>
      <c r="AZ153" s="149"/>
      <c r="BA153" s="129">
        <f t="shared" si="44"/>
        <v>-185650</v>
      </c>
    </row>
    <row r="154" spans="1:54" x14ac:dyDescent="0.25">
      <c r="A154" s="158" t="s">
        <v>156</v>
      </c>
      <c r="B154" s="125"/>
      <c r="C154" s="125"/>
      <c r="D154" s="125"/>
      <c r="E154" s="125"/>
      <c r="F154" s="125"/>
      <c r="G154" s="125"/>
      <c r="H154" s="125"/>
      <c r="I154" s="125"/>
      <c r="J154" s="125"/>
      <c r="K154" s="125"/>
      <c r="L154" s="125"/>
      <c r="M154" s="125"/>
      <c r="N154" s="125"/>
      <c r="O154" s="125"/>
      <c r="P154" s="125"/>
      <c r="Q154" s="125"/>
      <c r="R154" s="125"/>
      <c r="S154" s="125"/>
      <c r="T154" s="125"/>
      <c r="U154" s="125"/>
      <c r="V154" s="125"/>
      <c r="W154" s="125"/>
      <c r="X154" s="125"/>
      <c r="Y154" s="125"/>
      <c r="Z154" s="125"/>
      <c r="AA154" s="125"/>
      <c r="AB154" s="125"/>
      <c r="AC154" s="125"/>
      <c r="AD154" s="125"/>
      <c r="AE154" s="125"/>
      <c r="AF154" s="125"/>
      <c r="AG154" s="125"/>
      <c r="AH154" s="125"/>
      <c r="AI154" s="125"/>
      <c r="AJ154" s="125"/>
      <c r="AK154" s="125"/>
      <c r="AL154" s="125"/>
      <c r="AM154" s="125"/>
      <c r="AN154" s="125"/>
      <c r="AO154" s="125"/>
      <c r="AP154" s="130">
        <f>SUM(B154:AO154)</f>
        <v>0</v>
      </c>
      <c r="AQ154" s="127"/>
      <c r="AR154" s="126"/>
      <c r="AS154" s="126"/>
      <c r="AT154" s="126"/>
      <c r="AU154" s="126"/>
      <c r="AV154" s="126"/>
      <c r="AW154" s="126"/>
      <c r="AX154" s="126"/>
      <c r="AY154" s="126"/>
      <c r="BA154" s="129">
        <f t="shared" si="44"/>
        <v>0</v>
      </c>
    </row>
    <row r="155" spans="1:54" x14ac:dyDescent="0.25">
      <c r="A155" s="140" t="s">
        <v>20</v>
      </c>
      <c r="B155" s="153">
        <v>0</v>
      </c>
      <c r="C155" s="153">
        <v>0</v>
      </c>
      <c r="D155" s="153">
        <v>0</v>
      </c>
      <c r="E155" s="153">
        <v>0</v>
      </c>
      <c r="F155" s="153">
        <v>0</v>
      </c>
      <c r="G155" s="153">
        <v>0</v>
      </c>
      <c r="H155" s="153">
        <v>0</v>
      </c>
      <c r="I155" s="153">
        <v>0</v>
      </c>
      <c r="J155" s="153">
        <v>0</v>
      </c>
      <c r="K155" s="153">
        <v>0</v>
      </c>
      <c r="L155" s="153">
        <v>0</v>
      </c>
      <c r="M155" s="153">
        <v>0</v>
      </c>
      <c r="N155" s="153">
        <v>0</v>
      </c>
      <c r="O155" s="153">
        <v>0</v>
      </c>
      <c r="P155" s="153">
        <v>0</v>
      </c>
      <c r="Q155" s="153">
        <v>0</v>
      </c>
      <c r="R155" s="153">
        <v>0</v>
      </c>
      <c r="S155" s="153">
        <v>0</v>
      </c>
      <c r="T155" s="153">
        <v>0</v>
      </c>
      <c r="U155" s="153">
        <v>0</v>
      </c>
      <c r="V155" s="153">
        <v>0</v>
      </c>
      <c r="W155" s="153">
        <v>0</v>
      </c>
      <c r="X155" s="153">
        <v>0</v>
      </c>
      <c r="Y155" s="153">
        <v>0</v>
      </c>
      <c r="Z155" s="153">
        <v>0</v>
      </c>
      <c r="AA155" s="153">
        <v>-150000</v>
      </c>
      <c r="AB155" s="153">
        <v>0</v>
      </c>
      <c r="AC155" s="126"/>
      <c r="AD155" s="153">
        <v>0</v>
      </c>
      <c r="AE155" s="153">
        <v>0</v>
      </c>
      <c r="AF155" s="153">
        <v>0</v>
      </c>
      <c r="AG155" s="153">
        <v>0</v>
      </c>
      <c r="AH155" s="153">
        <v>0</v>
      </c>
      <c r="AI155" s="153">
        <v>0</v>
      </c>
      <c r="AJ155" s="153">
        <v>0</v>
      </c>
      <c r="AK155" s="153">
        <v>0</v>
      </c>
      <c r="AL155" s="153">
        <v>0</v>
      </c>
      <c r="AM155" s="153">
        <v>0</v>
      </c>
      <c r="AN155" s="153">
        <v>0</v>
      </c>
      <c r="AO155" s="153">
        <v>0</v>
      </c>
      <c r="AP155" s="153">
        <v>0</v>
      </c>
      <c r="AQ155" s="153">
        <v>0</v>
      </c>
      <c r="AR155" s="153">
        <v>0</v>
      </c>
      <c r="AS155" s="153">
        <v>0</v>
      </c>
      <c r="AT155" s="153">
        <v>0</v>
      </c>
      <c r="AU155" s="153">
        <v>0</v>
      </c>
      <c r="AV155" s="153">
        <v>0</v>
      </c>
      <c r="AW155" s="153">
        <v>0</v>
      </c>
      <c r="AX155" s="153">
        <v>0</v>
      </c>
      <c r="AY155" s="153">
        <v>0</v>
      </c>
      <c r="AZ155" s="149"/>
      <c r="BA155" s="129">
        <f t="shared" si="44"/>
        <v>-150000</v>
      </c>
    </row>
    <row r="156" spans="1:54" x14ac:dyDescent="0.25">
      <c r="A156" s="140" t="s">
        <v>21</v>
      </c>
      <c r="B156" s="153">
        <v>0</v>
      </c>
      <c r="C156" s="153">
        <v>0</v>
      </c>
      <c r="D156" s="153">
        <v>0</v>
      </c>
      <c r="E156" s="153">
        <v>0</v>
      </c>
      <c r="F156" s="153">
        <v>0</v>
      </c>
      <c r="G156" s="153">
        <v>0</v>
      </c>
      <c r="H156" s="153">
        <v>0</v>
      </c>
      <c r="I156" s="153">
        <v>0</v>
      </c>
      <c r="J156" s="153">
        <v>0</v>
      </c>
      <c r="K156" s="153">
        <v>0</v>
      </c>
      <c r="L156" s="153">
        <v>0</v>
      </c>
      <c r="M156" s="153">
        <v>0</v>
      </c>
      <c r="N156" s="153">
        <v>0</v>
      </c>
      <c r="O156" s="153">
        <v>0</v>
      </c>
      <c r="P156" s="153">
        <v>0</v>
      </c>
      <c r="Q156" s="153">
        <v>0</v>
      </c>
      <c r="R156" s="153">
        <v>0</v>
      </c>
      <c r="S156" s="153">
        <v>0</v>
      </c>
      <c r="T156" s="153">
        <v>0</v>
      </c>
      <c r="U156" s="153">
        <v>0</v>
      </c>
      <c r="V156" s="153">
        <v>0</v>
      </c>
      <c r="W156" s="153">
        <v>0</v>
      </c>
      <c r="X156" s="153">
        <v>0</v>
      </c>
      <c r="Y156" s="153">
        <v>0</v>
      </c>
      <c r="Z156" s="153">
        <v>0</v>
      </c>
      <c r="AA156" s="153">
        <v>-507528.75</v>
      </c>
      <c r="AB156" s="153">
        <v>0</v>
      </c>
      <c r="AC156" s="126"/>
      <c r="AD156" s="153">
        <v>0</v>
      </c>
      <c r="AE156" s="153">
        <v>0</v>
      </c>
      <c r="AF156" s="153">
        <v>0</v>
      </c>
      <c r="AG156" s="153">
        <v>0</v>
      </c>
      <c r="AH156" s="153">
        <v>0</v>
      </c>
      <c r="AI156" s="153">
        <v>0</v>
      </c>
      <c r="AJ156" s="153">
        <v>0</v>
      </c>
      <c r="AK156" s="153">
        <v>0</v>
      </c>
      <c r="AL156" s="153">
        <v>0</v>
      </c>
      <c r="AM156" s="153">
        <v>0</v>
      </c>
      <c r="AN156" s="153">
        <v>0</v>
      </c>
      <c r="AO156" s="153">
        <v>0</v>
      </c>
      <c r="AP156" s="153">
        <v>0</v>
      </c>
      <c r="AQ156" s="153">
        <v>0</v>
      </c>
      <c r="AR156" s="153">
        <v>0</v>
      </c>
      <c r="AS156" s="153">
        <v>0</v>
      </c>
      <c r="AT156" s="153">
        <v>0</v>
      </c>
      <c r="AU156" s="153">
        <v>0</v>
      </c>
      <c r="AV156" s="153">
        <v>0</v>
      </c>
      <c r="AW156" s="153">
        <v>0</v>
      </c>
      <c r="AX156" s="153">
        <v>0</v>
      </c>
      <c r="AY156" s="153">
        <v>0</v>
      </c>
      <c r="AZ156" s="149"/>
      <c r="BA156" s="129">
        <f t="shared" si="44"/>
        <v>-507528.75</v>
      </c>
    </row>
    <row r="157" spans="1:54" x14ac:dyDescent="0.25">
      <c r="A157" s="140" t="s">
        <v>22</v>
      </c>
      <c r="B157" s="153">
        <v>0</v>
      </c>
      <c r="C157" s="153">
        <v>0</v>
      </c>
      <c r="D157" s="153">
        <v>0</v>
      </c>
      <c r="E157" s="153">
        <v>0</v>
      </c>
      <c r="F157" s="153">
        <v>0</v>
      </c>
      <c r="G157" s="153">
        <v>0</v>
      </c>
      <c r="H157" s="153">
        <v>0</v>
      </c>
      <c r="I157" s="153">
        <v>0</v>
      </c>
      <c r="J157" s="153">
        <v>0</v>
      </c>
      <c r="K157" s="153">
        <v>0</v>
      </c>
      <c r="L157" s="153">
        <v>0</v>
      </c>
      <c r="M157" s="153">
        <v>0</v>
      </c>
      <c r="N157" s="153">
        <v>0</v>
      </c>
      <c r="O157" s="153">
        <v>0</v>
      </c>
      <c r="P157" s="153">
        <v>0</v>
      </c>
      <c r="Q157" s="153">
        <v>0</v>
      </c>
      <c r="R157" s="153">
        <v>0</v>
      </c>
      <c r="S157" s="153">
        <v>0</v>
      </c>
      <c r="T157" s="153">
        <v>0</v>
      </c>
      <c r="U157" s="153">
        <v>0</v>
      </c>
      <c r="V157" s="153">
        <v>0</v>
      </c>
      <c r="W157" s="153">
        <v>0</v>
      </c>
      <c r="X157" s="153">
        <v>0</v>
      </c>
      <c r="Y157" s="153">
        <v>0</v>
      </c>
      <c r="Z157" s="153">
        <v>0</v>
      </c>
      <c r="AA157" s="153">
        <v>-169176.25</v>
      </c>
      <c r="AB157" s="153">
        <v>0</v>
      </c>
      <c r="AC157" s="126"/>
      <c r="AD157" s="153">
        <v>0</v>
      </c>
      <c r="AE157" s="153">
        <v>0</v>
      </c>
      <c r="AF157" s="153">
        <v>0</v>
      </c>
      <c r="AG157" s="153">
        <v>0</v>
      </c>
      <c r="AH157" s="153">
        <v>0</v>
      </c>
      <c r="AI157" s="153">
        <v>0</v>
      </c>
      <c r="AJ157" s="153">
        <v>0</v>
      </c>
      <c r="AK157" s="153">
        <v>0</v>
      </c>
      <c r="AL157" s="153">
        <v>0</v>
      </c>
      <c r="AM157" s="153">
        <v>0</v>
      </c>
      <c r="AN157" s="153">
        <v>0</v>
      </c>
      <c r="AO157" s="153">
        <v>0</v>
      </c>
      <c r="AP157" s="153">
        <v>0</v>
      </c>
      <c r="AQ157" s="153">
        <v>0</v>
      </c>
      <c r="AR157" s="153">
        <v>0</v>
      </c>
      <c r="AS157" s="153">
        <v>0</v>
      </c>
      <c r="AT157" s="153">
        <v>0</v>
      </c>
      <c r="AU157" s="153">
        <v>0</v>
      </c>
      <c r="AV157" s="153">
        <v>0</v>
      </c>
      <c r="AW157" s="153">
        <v>0</v>
      </c>
      <c r="AX157" s="153">
        <v>0</v>
      </c>
      <c r="AY157" s="153">
        <v>0</v>
      </c>
      <c r="AZ157" s="149"/>
      <c r="BA157" s="129">
        <f t="shared" si="44"/>
        <v>-169176.25</v>
      </c>
    </row>
    <row r="158" spans="1:54" x14ac:dyDescent="0.25">
      <c r="A158" s="158" t="s">
        <v>157</v>
      </c>
      <c r="B158" s="125"/>
      <c r="C158" s="125"/>
      <c r="D158" s="125"/>
      <c r="E158" s="125"/>
      <c r="F158" s="125"/>
      <c r="G158" s="125"/>
      <c r="H158" s="125"/>
      <c r="I158" s="125"/>
      <c r="J158" s="125"/>
      <c r="K158" s="125"/>
      <c r="L158" s="125"/>
      <c r="M158" s="125"/>
      <c r="N158" s="125"/>
      <c r="O158" s="125"/>
      <c r="P158" s="125"/>
      <c r="Q158" s="125"/>
      <c r="R158" s="125"/>
      <c r="S158" s="125"/>
      <c r="T158" s="125"/>
      <c r="U158" s="125"/>
      <c r="V158" s="125"/>
      <c r="W158" s="125"/>
      <c r="X158" s="125"/>
      <c r="Y158" s="125"/>
      <c r="Z158" s="125"/>
      <c r="AA158" s="125"/>
      <c r="AB158" s="125"/>
      <c r="AC158" s="125"/>
      <c r="AD158" s="125"/>
      <c r="AE158" s="125"/>
      <c r="AF158" s="125"/>
      <c r="AG158" s="125"/>
      <c r="AH158" s="125"/>
      <c r="AI158" s="125"/>
      <c r="AJ158" s="125"/>
      <c r="AK158" s="125"/>
      <c r="AL158" s="125"/>
      <c r="AM158" s="125"/>
      <c r="AN158" s="125"/>
      <c r="AO158" s="125"/>
      <c r="AP158" s="130">
        <f>SUM(B158:AO158)</f>
        <v>0</v>
      </c>
      <c r="AQ158" s="127"/>
      <c r="AR158" s="126"/>
      <c r="AS158" s="126"/>
      <c r="AT158" s="126"/>
      <c r="AU158" s="126"/>
      <c r="AV158" s="126"/>
      <c r="AW158" s="126"/>
      <c r="AX158" s="126"/>
      <c r="AY158" s="126"/>
      <c r="BA158" s="129">
        <f t="shared" si="44"/>
        <v>0</v>
      </c>
    </row>
    <row r="159" spans="1:54" x14ac:dyDescent="0.25">
      <c r="A159" s="140" t="s">
        <v>20</v>
      </c>
      <c r="B159" s="153">
        <v>0</v>
      </c>
      <c r="C159" s="153">
        <v>0</v>
      </c>
      <c r="D159" s="153">
        <v>0</v>
      </c>
      <c r="E159" s="153">
        <v>0</v>
      </c>
      <c r="F159" s="153">
        <v>0</v>
      </c>
      <c r="G159" s="153">
        <v>0</v>
      </c>
      <c r="H159" s="153">
        <v>0</v>
      </c>
      <c r="I159" s="153">
        <v>0</v>
      </c>
      <c r="J159" s="153">
        <v>0</v>
      </c>
      <c r="K159" s="153">
        <v>0</v>
      </c>
      <c r="L159" s="153">
        <v>0</v>
      </c>
      <c r="M159" s="153">
        <v>0</v>
      </c>
      <c r="N159" s="153">
        <v>0</v>
      </c>
      <c r="O159" s="153">
        <v>0</v>
      </c>
      <c r="P159" s="153">
        <v>0</v>
      </c>
      <c r="Q159" s="153">
        <v>0</v>
      </c>
      <c r="R159" s="153">
        <v>0</v>
      </c>
      <c r="S159" s="153">
        <v>0</v>
      </c>
      <c r="T159" s="153">
        <v>0</v>
      </c>
      <c r="U159" s="153">
        <v>0</v>
      </c>
      <c r="V159" s="153">
        <v>0</v>
      </c>
      <c r="W159" s="153">
        <v>0</v>
      </c>
      <c r="X159" s="153">
        <v>0</v>
      </c>
      <c r="Y159" s="153">
        <v>0</v>
      </c>
      <c r="Z159" s="153">
        <v>0</v>
      </c>
      <c r="AA159" s="153">
        <v>-150000</v>
      </c>
      <c r="AB159" s="153">
        <v>0</v>
      </c>
      <c r="AC159" s="126"/>
      <c r="AD159" s="153">
        <v>0</v>
      </c>
      <c r="AE159" s="153">
        <v>0</v>
      </c>
      <c r="AF159" s="153">
        <v>0</v>
      </c>
      <c r="AG159" s="153">
        <v>0</v>
      </c>
      <c r="AH159" s="153">
        <v>0</v>
      </c>
      <c r="AI159" s="153">
        <v>0</v>
      </c>
      <c r="AJ159" s="153">
        <v>0</v>
      </c>
      <c r="AK159" s="153">
        <v>0</v>
      </c>
      <c r="AL159" s="153">
        <v>0</v>
      </c>
      <c r="AM159" s="153">
        <v>0</v>
      </c>
      <c r="AN159" s="153">
        <v>0</v>
      </c>
      <c r="AO159" s="153">
        <v>0</v>
      </c>
      <c r="AP159" s="153">
        <v>0</v>
      </c>
      <c r="AQ159" s="153">
        <v>0</v>
      </c>
      <c r="AR159" s="153">
        <v>0</v>
      </c>
      <c r="AS159" s="153">
        <v>0</v>
      </c>
      <c r="AT159" s="153">
        <v>0</v>
      </c>
      <c r="AU159" s="153">
        <v>0</v>
      </c>
      <c r="AV159" s="153">
        <v>0</v>
      </c>
      <c r="AW159" s="153">
        <v>0</v>
      </c>
      <c r="AX159" s="153">
        <v>0</v>
      </c>
      <c r="AY159" s="153">
        <v>0</v>
      </c>
      <c r="AZ159" s="149"/>
      <c r="BA159" s="129">
        <f t="shared" si="44"/>
        <v>-150000</v>
      </c>
    </row>
    <row r="160" spans="1:54" x14ac:dyDescent="0.25">
      <c r="A160" s="140" t="s">
        <v>21</v>
      </c>
      <c r="B160" s="153">
        <v>0</v>
      </c>
      <c r="C160" s="153">
        <v>0</v>
      </c>
      <c r="D160" s="153">
        <v>0</v>
      </c>
      <c r="E160" s="153">
        <v>0</v>
      </c>
      <c r="F160" s="153">
        <v>0</v>
      </c>
      <c r="G160" s="153">
        <v>0</v>
      </c>
      <c r="H160" s="153">
        <v>0</v>
      </c>
      <c r="I160" s="153">
        <v>0</v>
      </c>
      <c r="J160" s="153">
        <v>0</v>
      </c>
      <c r="K160" s="153">
        <v>0</v>
      </c>
      <c r="L160" s="153">
        <v>0</v>
      </c>
      <c r="M160" s="153">
        <v>0</v>
      </c>
      <c r="N160" s="153">
        <v>0</v>
      </c>
      <c r="O160" s="153">
        <v>0</v>
      </c>
      <c r="P160" s="153">
        <v>0</v>
      </c>
      <c r="Q160" s="153">
        <v>0</v>
      </c>
      <c r="R160" s="153">
        <v>0</v>
      </c>
      <c r="S160" s="153">
        <v>0</v>
      </c>
      <c r="T160" s="153">
        <v>0</v>
      </c>
      <c r="U160" s="153">
        <v>0</v>
      </c>
      <c r="V160" s="153">
        <v>0</v>
      </c>
      <c r="W160" s="153">
        <v>0</v>
      </c>
      <c r="X160" s="153">
        <v>0</v>
      </c>
      <c r="Y160" s="153">
        <v>0</v>
      </c>
      <c r="Z160" s="153">
        <v>0</v>
      </c>
      <c r="AA160" s="153">
        <v>-513371.25</v>
      </c>
      <c r="AB160" s="153">
        <v>0</v>
      </c>
      <c r="AC160" s="126"/>
      <c r="AD160" s="153">
        <v>0</v>
      </c>
      <c r="AE160" s="153">
        <v>0</v>
      </c>
      <c r="AF160" s="153">
        <v>0</v>
      </c>
      <c r="AG160" s="153">
        <v>0</v>
      </c>
      <c r="AH160" s="153">
        <v>0</v>
      </c>
      <c r="AI160" s="153">
        <v>0</v>
      </c>
      <c r="AJ160" s="153">
        <v>0</v>
      </c>
      <c r="AK160" s="153">
        <v>0</v>
      </c>
      <c r="AL160" s="153">
        <v>0</v>
      </c>
      <c r="AM160" s="153">
        <v>0</v>
      </c>
      <c r="AN160" s="153">
        <v>0</v>
      </c>
      <c r="AO160" s="153">
        <v>0</v>
      </c>
      <c r="AP160" s="153">
        <v>0</v>
      </c>
      <c r="AQ160" s="153">
        <v>0</v>
      </c>
      <c r="AR160" s="153">
        <v>0</v>
      </c>
      <c r="AS160" s="153">
        <v>0</v>
      </c>
      <c r="AT160" s="153">
        <v>0</v>
      </c>
      <c r="AU160" s="153">
        <v>0</v>
      </c>
      <c r="AV160" s="153">
        <v>0</v>
      </c>
      <c r="AW160" s="153">
        <v>0</v>
      </c>
      <c r="AX160" s="153">
        <v>0</v>
      </c>
      <c r="AY160" s="153">
        <v>0</v>
      </c>
      <c r="AZ160" s="149"/>
      <c r="BA160" s="129">
        <f t="shared" si="44"/>
        <v>-513371.25</v>
      </c>
    </row>
    <row r="161" spans="1:54" x14ac:dyDescent="0.25">
      <c r="A161" s="140" t="s">
        <v>22</v>
      </c>
      <c r="B161" s="153">
        <v>0</v>
      </c>
      <c r="C161" s="153">
        <v>0</v>
      </c>
      <c r="D161" s="153">
        <v>0</v>
      </c>
      <c r="E161" s="153">
        <v>0</v>
      </c>
      <c r="F161" s="153">
        <v>0</v>
      </c>
      <c r="G161" s="153">
        <v>0</v>
      </c>
      <c r="H161" s="153">
        <v>0</v>
      </c>
      <c r="I161" s="153">
        <v>0</v>
      </c>
      <c r="J161" s="153">
        <v>0</v>
      </c>
      <c r="K161" s="153">
        <v>0</v>
      </c>
      <c r="L161" s="153">
        <v>0</v>
      </c>
      <c r="M161" s="153">
        <v>0</v>
      </c>
      <c r="N161" s="153">
        <v>0</v>
      </c>
      <c r="O161" s="153">
        <v>0</v>
      </c>
      <c r="P161" s="153">
        <v>0</v>
      </c>
      <c r="Q161" s="153">
        <v>0</v>
      </c>
      <c r="R161" s="153">
        <v>0</v>
      </c>
      <c r="S161" s="153">
        <v>0</v>
      </c>
      <c r="T161" s="153">
        <v>0</v>
      </c>
      <c r="U161" s="153">
        <v>0</v>
      </c>
      <c r="V161" s="153">
        <v>0</v>
      </c>
      <c r="W161" s="153">
        <v>0</v>
      </c>
      <c r="X161" s="153">
        <v>0</v>
      </c>
      <c r="Y161" s="153">
        <v>0</v>
      </c>
      <c r="Z161" s="153">
        <v>0</v>
      </c>
      <c r="AA161" s="153">
        <v>-171123.75</v>
      </c>
      <c r="AB161" s="153">
        <v>0</v>
      </c>
      <c r="AC161" s="126"/>
      <c r="AD161" s="153">
        <v>0</v>
      </c>
      <c r="AE161" s="153">
        <v>0</v>
      </c>
      <c r="AF161" s="153">
        <v>0</v>
      </c>
      <c r="AG161" s="153">
        <v>0</v>
      </c>
      <c r="AH161" s="153">
        <v>0</v>
      </c>
      <c r="AI161" s="153">
        <v>0</v>
      </c>
      <c r="AJ161" s="153">
        <v>0</v>
      </c>
      <c r="AK161" s="153">
        <v>0</v>
      </c>
      <c r="AL161" s="153">
        <v>0</v>
      </c>
      <c r="AM161" s="153">
        <v>0</v>
      </c>
      <c r="AN161" s="153">
        <v>0</v>
      </c>
      <c r="AO161" s="153">
        <v>0</v>
      </c>
      <c r="AP161" s="153">
        <v>0</v>
      </c>
      <c r="AQ161" s="153">
        <v>0</v>
      </c>
      <c r="AR161" s="153">
        <v>0</v>
      </c>
      <c r="AS161" s="153">
        <v>0</v>
      </c>
      <c r="AT161" s="153">
        <v>0</v>
      </c>
      <c r="AU161" s="153">
        <v>0</v>
      </c>
      <c r="AV161" s="153">
        <v>0</v>
      </c>
      <c r="AW161" s="153">
        <v>0</v>
      </c>
      <c r="AX161" s="153">
        <v>0</v>
      </c>
      <c r="AY161" s="153">
        <v>0</v>
      </c>
      <c r="AZ161" s="149"/>
      <c r="BA161" s="129">
        <f t="shared" si="44"/>
        <v>-171123.75</v>
      </c>
    </row>
    <row r="162" spans="1:54" x14ac:dyDescent="0.25">
      <c r="A162" s="158" t="s">
        <v>158</v>
      </c>
      <c r="B162" s="125"/>
      <c r="C162" s="125"/>
      <c r="D162" s="125"/>
      <c r="E162" s="125"/>
      <c r="F162" s="125"/>
      <c r="G162" s="125"/>
      <c r="H162" s="125"/>
      <c r="I162" s="125"/>
      <c r="J162" s="125"/>
      <c r="K162" s="125"/>
      <c r="L162" s="125"/>
      <c r="M162" s="125"/>
      <c r="N162" s="125"/>
      <c r="O162" s="125"/>
      <c r="P162" s="125"/>
      <c r="Q162" s="125"/>
      <c r="R162" s="125"/>
      <c r="S162" s="125"/>
      <c r="T162" s="125"/>
      <c r="U162" s="125"/>
      <c r="V162" s="125"/>
      <c r="W162" s="125"/>
      <c r="X162" s="125"/>
      <c r="Y162" s="125"/>
      <c r="Z162" s="125"/>
      <c r="AA162" s="125"/>
      <c r="AB162" s="125"/>
      <c r="AC162" s="125"/>
      <c r="AD162" s="125"/>
      <c r="AE162" s="125"/>
      <c r="AF162" s="125"/>
      <c r="AG162" s="125"/>
      <c r="AH162" s="125"/>
      <c r="AI162" s="125"/>
      <c r="AJ162" s="125"/>
      <c r="AK162" s="125"/>
      <c r="AL162" s="125"/>
      <c r="AM162" s="125"/>
      <c r="AN162" s="125"/>
      <c r="AO162" s="125"/>
      <c r="AP162" s="130">
        <f>SUM(B162:AO162)</f>
        <v>0</v>
      </c>
      <c r="AQ162" s="127"/>
      <c r="AR162" s="126"/>
      <c r="AS162" s="126"/>
      <c r="AT162" s="126"/>
      <c r="AU162" s="126"/>
      <c r="AV162" s="126"/>
      <c r="AW162" s="126"/>
      <c r="AX162" s="126"/>
      <c r="AY162" s="126"/>
      <c r="BA162" s="129">
        <f t="shared" si="44"/>
        <v>0</v>
      </c>
    </row>
    <row r="163" spans="1:54" x14ac:dyDescent="0.25">
      <c r="A163" s="140" t="s">
        <v>20</v>
      </c>
      <c r="B163" s="153">
        <v>0</v>
      </c>
      <c r="C163" s="153">
        <v>0</v>
      </c>
      <c r="D163" s="153">
        <v>0</v>
      </c>
      <c r="E163" s="153">
        <v>0</v>
      </c>
      <c r="F163" s="153">
        <v>0</v>
      </c>
      <c r="G163" s="153">
        <v>0</v>
      </c>
      <c r="H163" s="153">
        <v>0</v>
      </c>
      <c r="I163" s="153">
        <v>0</v>
      </c>
      <c r="J163" s="153">
        <v>0</v>
      </c>
      <c r="K163" s="153">
        <v>0</v>
      </c>
      <c r="L163" s="153">
        <v>0</v>
      </c>
      <c r="M163" s="153">
        <v>0</v>
      </c>
      <c r="N163" s="153">
        <v>0</v>
      </c>
      <c r="O163" s="153">
        <v>0</v>
      </c>
      <c r="P163" s="153">
        <v>0</v>
      </c>
      <c r="Q163" s="153">
        <v>0</v>
      </c>
      <c r="R163" s="153">
        <v>0</v>
      </c>
      <c r="S163" s="153">
        <v>0</v>
      </c>
      <c r="T163" s="153">
        <v>0</v>
      </c>
      <c r="U163" s="153">
        <v>0</v>
      </c>
      <c r="V163" s="153">
        <v>0</v>
      </c>
      <c r="W163" s="153">
        <v>0</v>
      </c>
      <c r="X163" s="153">
        <v>0</v>
      </c>
      <c r="Y163" s="153">
        <v>0</v>
      </c>
      <c r="Z163" s="153">
        <v>0</v>
      </c>
      <c r="AA163" s="153">
        <v>0</v>
      </c>
      <c r="AB163" s="153">
        <v>0</v>
      </c>
      <c r="AC163" s="153">
        <v>0</v>
      </c>
      <c r="AD163" s="153">
        <v>0</v>
      </c>
      <c r="AE163" s="153">
        <v>0</v>
      </c>
      <c r="AF163" s="153">
        <v>0</v>
      </c>
      <c r="AG163" s="153">
        <v>0</v>
      </c>
      <c r="AH163" s="153">
        <v>0</v>
      </c>
      <c r="AI163" s="153">
        <v>0</v>
      </c>
      <c r="AJ163" s="153">
        <v>0</v>
      </c>
      <c r="AK163" s="153">
        <v>0</v>
      </c>
      <c r="AL163" s="153">
        <v>0</v>
      </c>
      <c r="AM163" s="153">
        <v>-150000</v>
      </c>
      <c r="AN163" s="153">
        <v>0</v>
      </c>
      <c r="AO163" s="126"/>
      <c r="AP163" s="153">
        <v>0</v>
      </c>
      <c r="AQ163" s="153">
        <v>0</v>
      </c>
      <c r="AR163" s="153">
        <v>0</v>
      </c>
      <c r="AS163" s="153">
        <v>0</v>
      </c>
      <c r="AT163" s="153">
        <v>0</v>
      </c>
      <c r="AU163" s="153">
        <v>0</v>
      </c>
      <c r="AV163" s="153">
        <v>0</v>
      </c>
      <c r="AW163" s="153">
        <v>0</v>
      </c>
      <c r="AX163" s="153">
        <v>0</v>
      </c>
      <c r="AY163" s="153">
        <v>0</v>
      </c>
      <c r="AZ163" s="149"/>
      <c r="BA163" s="129">
        <f t="shared" si="44"/>
        <v>-150000</v>
      </c>
    </row>
    <row r="164" spans="1:54" x14ac:dyDescent="0.25">
      <c r="A164" s="140" t="s">
        <v>21</v>
      </c>
      <c r="B164" s="153">
        <v>0</v>
      </c>
      <c r="C164" s="153">
        <v>0</v>
      </c>
      <c r="D164" s="153">
        <v>0</v>
      </c>
      <c r="E164" s="153">
        <v>0</v>
      </c>
      <c r="F164" s="153">
        <v>0</v>
      </c>
      <c r="G164" s="153">
        <v>0</v>
      </c>
      <c r="H164" s="153">
        <v>0</v>
      </c>
      <c r="I164" s="153">
        <v>0</v>
      </c>
      <c r="J164" s="153">
        <v>0</v>
      </c>
      <c r="K164" s="153">
        <v>0</v>
      </c>
      <c r="L164" s="153">
        <v>0</v>
      </c>
      <c r="M164" s="153">
        <v>0</v>
      </c>
      <c r="N164" s="153">
        <v>0</v>
      </c>
      <c r="O164" s="153">
        <v>0</v>
      </c>
      <c r="P164" s="153">
        <v>0</v>
      </c>
      <c r="Q164" s="153">
        <v>0</v>
      </c>
      <c r="R164" s="153">
        <v>0</v>
      </c>
      <c r="S164" s="153">
        <v>0</v>
      </c>
      <c r="T164" s="153">
        <v>0</v>
      </c>
      <c r="U164" s="153">
        <v>0</v>
      </c>
      <c r="V164" s="153">
        <v>0</v>
      </c>
      <c r="W164" s="153">
        <v>0</v>
      </c>
      <c r="X164" s="153">
        <v>0</v>
      </c>
      <c r="Y164" s="153">
        <v>0</v>
      </c>
      <c r="Z164" s="153">
        <v>0</v>
      </c>
      <c r="AA164" s="153">
        <v>0</v>
      </c>
      <c r="AB164" s="153">
        <v>0</v>
      </c>
      <c r="AC164" s="153">
        <v>0</v>
      </c>
      <c r="AD164" s="153">
        <v>0</v>
      </c>
      <c r="AE164" s="153">
        <v>0</v>
      </c>
      <c r="AF164" s="153">
        <v>0</v>
      </c>
      <c r="AG164" s="153">
        <v>0</v>
      </c>
      <c r="AH164" s="153">
        <v>0</v>
      </c>
      <c r="AI164" s="153">
        <v>0</v>
      </c>
      <c r="AJ164" s="153">
        <v>0</v>
      </c>
      <c r="AK164" s="153">
        <v>0</v>
      </c>
      <c r="AL164" s="153">
        <v>0</v>
      </c>
      <c r="AM164" s="153">
        <v>-1263150</v>
      </c>
      <c r="AN164" s="153">
        <v>0</v>
      </c>
      <c r="AO164" s="126"/>
      <c r="AP164" s="153">
        <v>0</v>
      </c>
      <c r="AQ164" s="153">
        <v>0</v>
      </c>
      <c r="AR164" s="153">
        <v>0</v>
      </c>
      <c r="AS164" s="153">
        <v>0</v>
      </c>
      <c r="AT164" s="153">
        <v>0</v>
      </c>
      <c r="AU164" s="153">
        <v>0</v>
      </c>
      <c r="AV164" s="153">
        <v>0</v>
      </c>
      <c r="AW164" s="153">
        <v>0</v>
      </c>
      <c r="AX164" s="153">
        <v>0</v>
      </c>
      <c r="AY164" s="153">
        <v>0</v>
      </c>
      <c r="AZ164" s="149"/>
      <c r="BA164" s="129">
        <f t="shared" si="44"/>
        <v>-1263150</v>
      </c>
    </row>
    <row r="165" spans="1:54" x14ac:dyDescent="0.25">
      <c r="A165" s="140" t="s">
        <v>22</v>
      </c>
      <c r="B165" s="153">
        <v>0</v>
      </c>
      <c r="C165" s="153">
        <v>0</v>
      </c>
      <c r="D165" s="153">
        <v>0</v>
      </c>
      <c r="E165" s="153">
        <v>0</v>
      </c>
      <c r="F165" s="153">
        <v>0</v>
      </c>
      <c r="G165" s="153">
        <v>0</v>
      </c>
      <c r="H165" s="153">
        <v>0</v>
      </c>
      <c r="I165" s="153">
        <v>0</v>
      </c>
      <c r="J165" s="153">
        <v>0</v>
      </c>
      <c r="K165" s="153">
        <v>0</v>
      </c>
      <c r="L165" s="153">
        <v>0</v>
      </c>
      <c r="M165" s="153">
        <v>0</v>
      </c>
      <c r="N165" s="153">
        <v>0</v>
      </c>
      <c r="O165" s="153">
        <v>0</v>
      </c>
      <c r="P165" s="153">
        <v>0</v>
      </c>
      <c r="Q165" s="153">
        <v>0</v>
      </c>
      <c r="R165" s="153">
        <v>0</v>
      </c>
      <c r="S165" s="153">
        <v>0</v>
      </c>
      <c r="T165" s="153">
        <v>0</v>
      </c>
      <c r="U165" s="153">
        <v>0</v>
      </c>
      <c r="V165" s="153">
        <v>0</v>
      </c>
      <c r="W165" s="153">
        <v>0</v>
      </c>
      <c r="X165" s="153">
        <v>0</v>
      </c>
      <c r="Y165" s="153">
        <v>0</v>
      </c>
      <c r="Z165" s="153">
        <v>0</v>
      </c>
      <c r="AA165" s="153">
        <v>0</v>
      </c>
      <c r="AB165" s="153">
        <v>0</v>
      </c>
      <c r="AC165" s="153">
        <v>0</v>
      </c>
      <c r="AD165" s="153">
        <v>0</v>
      </c>
      <c r="AE165" s="153">
        <v>0</v>
      </c>
      <c r="AF165" s="153">
        <v>0</v>
      </c>
      <c r="AG165" s="153">
        <v>0</v>
      </c>
      <c r="AH165" s="153">
        <v>0</v>
      </c>
      <c r="AI165" s="153">
        <v>0</v>
      </c>
      <c r="AJ165" s="153">
        <v>0</v>
      </c>
      <c r="AK165" s="153">
        <v>0</v>
      </c>
      <c r="AL165" s="153">
        <v>0</v>
      </c>
      <c r="AM165" s="153">
        <v>-421050</v>
      </c>
      <c r="AN165" s="153">
        <v>0</v>
      </c>
      <c r="AO165" s="126"/>
      <c r="AP165" s="153">
        <v>0</v>
      </c>
      <c r="AQ165" s="153">
        <v>0</v>
      </c>
      <c r="AR165" s="153">
        <v>0</v>
      </c>
      <c r="AS165" s="153">
        <v>0</v>
      </c>
      <c r="AT165" s="153">
        <v>0</v>
      </c>
      <c r="AU165" s="153">
        <v>0</v>
      </c>
      <c r="AV165" s="153">
        <v>0</v>
      </c>
      <c r="AW165" s="153">
        <v>0</v>
      </c>
      <c r="AX165" s="153">
        <v>0</v>
      </c>
      <c r="AY165" s="153">
        <v>0</v>
      </c>
      <c r="AZ165" s="149"/>
      <c r="BA165" s="129">
        <f t="shared" si="44"/>
        <v>-421050</v>
      </c>
    </row>
    <row r="166" spans="1:54" x14ac:dyDescent="0.25">
      <c r="A166" s="158" t="s">
        <v>159</v>
      </c>
      <c r="B166" s="125"/>
      <c r="C166" s="125"/>
      <c r="D166" s="125"/>
      <c r="E166" s="125"/>
      <c r="F166" s="125"/>
      <c r="G166" s="125"/>
      <c r="H166" s="125"/>
      <c r="I166" s="125"/>
      <c r="J166" s="125"/>
      <c r="K166" s="125"/>
      <c r="L166" s="125"/>
      <c r="M166" s="125"/>
      <c r="N166" s="125"/>
      <c r="O166" s="125"/>
      <c r="P166" s="125"/>
      <c r="Q166" s="125"/>
      <c r="R166" s="125"/>
      <c r="S166" s="125"/>
      <c r="T166" s="125"/>
      <c r="U166" s="125"/>
      <c r="V166" s="125"/>
      <c r="W166" s="125"/>
      <c r="X166" s="125"/>
      <c r="Y166" s="125"/>
      <c r="Z166" s="125"/>
      <c r="AA166" s="125"/>
      <c r="AB166" s="125"/>
      <c r="AC166" s="125"/>
      <c r="AD166" s="125"/>
      <c r="AE166" s="125"/>
      <c r="AF166" s="125"/>
      <c r="AG166" s="125"/>
      <c r="AH166" s="125"/>
      <c r="AI166" s="125"/>
      <c r="AJ166" s="125"/>
      <c r="AK166" s="125"/>
      <c r="AL166" s="125"/>
      <c r="AM166" s="125"/>
      <c r="AN166" s="125"/>
      <c r="AO166" s="125"/>
      <c r="AP166" s="130">
        <f>SUM(B166:AO166)</f>
        <v>0</v>
      </c>
      <c r="AQ166" s="127"/>
      <c r="AR166" s="126"/>
      <c r="AS166" s="126"/>
      <c r="AT166" s="126"/>
      <c r="AU166" s="126"/>
      <c r="AV166" s="126"/>
      <c r="AW166" s="126"/>
      <c r="AX166" s="126"/>
      <c r="AY166" s="126"/>
      <c r="BA166" s="129">
        <f t="shared" si="44"/>
        <v>0</v>
      </c>
    </row>
    <row r="167" spans="1:54" x14ac:dyDescent="0.25">
      <c r="A167" s="140" t="s">
        <v>20</v>
      </c>
      <c r="B167" s="153">
        <v>0</v>
      </c>
      <c r="C167" s="153">
        <v>0</v>
      </c>
      <c r="D167" s="153">
        <v>0</v>
      </c>
      <c r="E167" s="153">
        <v>0</v>
      </c>
      <c r="F167" s="153">
        <v>0</v>
      </c>
      <c r="G167" s="153">
        <v>0</v>
      </c>
      <c r="H167" s="153">
        <v>0</v>
      </c>
      <c r="I167" s="153">
        <v>0</v>
      </c>
      <c r="J167" s="153">
        <v>0</v>
      </c>
      <c r="K167" s="153">
        <v>0</v>
      </c>
      <c r="L167" s="153">
        <v>0</v>
      </c>
      <c r="M167" s="153">
        <v>0</v>
      </c>
      <c r="N167" s="153">
        <v>0</v>
      </c>
      <c r="O167" s="153">
        <v>0</v>
      </c>
      <c r="P167" s="153">
        <v>0</v>
      </c>
      <c r="Q167" s="153">
        <v>0</v>
      </c>
      <c r="R167" s="153">
        <v>0</v>
      </c>
      <c r="S167" s="153">
        <v>0</v>
      </c>
      <c r="T167" s="153">
        <v>0</v>
      </c>
      <c r="U167" s="153">
        <v>0</v>
      </c>
      <c r="V167" s="153">
        <v>0</v>
      </c>
      <c r="W167" s="153">
        <v>0</v>
      </c>
      <c r="X167" s="153">
        <v>0</v>
      </c>
      <c r="Y167" s="153">
        <v>0</v>
      </c>
      <c r="Z167" s="153">
        <v>0</v>
      </c>
      <c r="AA167" s="153">
        <v>0</v>
      </c>
      <c r="AB167" s="153">
        <v>0</v>
      </c>
      <c r="AC167" s="153">
        <v>0</v>
      </c>
      <c r="AD167" s="153">
        <v>0</v>
      </c>
      <c r="AE167" s="153">
        <v>0</v>
      </c>
      <c r="AF167" s="153">
        <v>0</v>
      </c>
      <c r="AG167" s="153">
        <v>0</v>
      </c>
      <c r="AH167" s="153">
        <v>0</v>
      </c>
      <c r="AI167" s="153">
        <v>0</v>
      </c>
      <c r="AJ167" s="153">
        <v>0</v>
      </c>
      <c r="AK167" s="153">
        <v>0</v>
      </c>
      <c r="AL167" s="153">
        <v>0</v>
      </c>
      <c r="AM167" s="153">
        <v>-100000</v>
      </c>
      <c r="AN167" s="153">
        <v>0</v>
      </c>
      <c r="AO167" s="126"/>
      <c r="AP167" s="153">
        <v>0</v>
      </c>
      <c r="AQ167" s="153">
        <v>0</v>
      </c>
      <c r="AR167" s="153">
        <v>0</v>
      </c>
      <c r="AS167" s="153">
        <v>0</v>
      </c>
      <c r="AT167" s="153">
        <v>0</v>
      </c>
      <c r="AU167" s="153">
        <v>0</v>
      </c>
      <c r="AV167" s="153">
        <v>0</v>
      </c>
      <c r="AW167" s="153">
        <v>0</v>
      </c>
      <c r="AX167" s="153">
        <v>0</v>
      </c>
      <c r="AY167" s="153">
        <v>0</v>
      </c>
      <c r="AZ167" s="149"/>
      <c r="BA167" s="129">
        <f t="shared" si="44"/>
        <v>-100000</v>
      </c>
    </row>
    <row r="168" spans="1:54" x14ac:dyDescent="0.25">
      <c r="A168" s="140" t="s">
        <v>21</v>
      </c>
      <c r="B168" s="153">
        <v>0</v>
      </c>
      <c r="C168" s="153">
        <v>0</v>
      </c>
      <c r="D168" s="153">
        <v>0</v>
      </c>
      <c r="E168" s="153">
        <v>0</v>
      </c>
      <c r="F168" s="153">
        <v>0</v>
      </c>
      <c r="G168" s="153">
        <v>0</v>
      </c>
      <c r="H168" s="153">
        <v>0</v>
      </c>
      <c r="I168" s="153">
        <v>0</v>
      </c>
      <c r="J168" s="153">
        <v>0</v>
      </c>
      <c r="K168" s="153">
        <v>0</v>
      </c>
      <c r="L168" s="153">
        <v>0</v>
      </c>
      <c r="M168" s="153">
        <v>0</v>
      </c>
      <c r="N168" s="153">
        <v>0</v>
      </c>
      <c r="O168" s="153">
        <v>0</v>
      </c>
      <c r="P168" s="153">
        <v>0</v>
      </c>
      <c r="Q168" s="153">
        <v>0</v>
      </c>
      <c r="R168" s="153">
        <v>0</v>
      </c>
      <c r="S168" s="153">
        <v>0</v>
      </c>
      <c r="T168" s="153">
        <v>0</v>
      </c>
      <c r="U168" s="153">
        <v>0</v>
      </c>
      <c r="V168" s="153">
        <v>0</v>
      </c>
      <c r="W168" s="153">
        <v>0</v>
      </c>
      <c r="X168" s="153">
        <v>0</v>
      </c>
      <c r="Y168" s="153">
        <v>0</v>
      </c>
      <c r="Z168" s="153">
        <v>0</v>
      </c>
      <c r="AA168" s="153">
        <v>0</v>
      </c>
      <c r="AB168" s="153">
        <v>0</v>
      </c>
      <c r="AC168" s="153">
        <v>0</v>
      </c>
      <c r="AD168" s="153">
        <v>0</v>
      </c>
      <c r="AE168" s="153">
        <v>0</v>
      </c>
      <c r="AF168" s="153">
        <v>0</v>
      </c>
      <c r="AG168" s="153">
        <v>0</v>
      </c>
      <c r="AH168" s="153">
        <v>0</v>
      </c>
      <c r="AI168" s="153">
        <v>0</v>
      </c>
      <c r="AJ168" s="153">
        <v>0</v>
      </c>
      <c r="AK168" s="153">
        <v>0</v>
      </c>
      <c r="AL168" s="153">
        <v>0</v>
      </c>
      <c r="AM168" s="153">
        <v>-316418</v>
      </c>
      <c r="AN168" s="153">
        <v>0</v>
      </c>
      <c r="AO168" s="126"/>
      <c r="AP168" s="153">
        <v>0</v>
      </c>
      <c r="AQ168" s="153">
        <v>0</v>
      </c>
      <c r="AR168" s="153">
        <v>0</v>
      </c>
      <c r="AS168" s="153">
        <v>0</v>
      </c>
      <c r="AT168" s="153">
        <v>0</v>
      </c>
      <c r="AU168" s="153">
        <v>0</v>
      </c>
      <c r="AV168" s="153">
        <v>0</v>
      </c>
      <c r="AW168" s="153">
        <v>0</v>
      </c>
      <c r="AX168" s="153">
        <v>0</v>
      </c>
      <c r="AY168" s="153">
        <v>0</v>
      </c>
      <c r="AZ168" s="149"/>
      <c r="BA168" s="129">
        <f t="shared" si="44"/>
        <v>-316418</v>
      </c>
    </row>
    <row r="169" spans="1:54" x14ac:dyDescent="0.25">
      <c r="A169" s="140" t="s">
        <v>22</v>
      </c>
      <c r="B169" s="153">
        <v>0</v>
      </c>
      <c r="C169" s="153">
        <v>0</v>
      </c>
      <c r="D169" s="153">
        <v>0</v>
      </c>
      <c r="E169" s="153">
        <v>0</v>
      </c>
      <c r="F169" s="153">
        <v>0</v>
      </c>
      <c r="G169" s="153">
        <v>0</v>
      </c>
      <c r="H169" s="153">
        <v>0</v>
      </c>
      <c r="I169" s="153">
        <v>0</v>
      </c>
      <c r="J169" s="153">
        <v>0</v>
      </c>
      <c r="K169" s="153">
        <v>0</v>
      </c>
      <c r="L169" s="153">
        <v>0</v>
      </c>
      <c r="M169" s="153">
        <v>0</v>
      </c>
      <c r="N169" s="153">
        <v>0</v>
      </c>
      <c r="O169" s="153">
        <v>0</v>
      </c>
      <c r="P169" s="153">
        <v>0</v>
      </c>
      <c r="Q169" s="153">
        <v>0</v>
      </c>
      <c r="R169" s="153">
        <v>0</v>
      </c>
      <c r="S169" s="153">
        <v>0</v>
      </c>
      <c r="T169" s="153">
        <v>0</v>
      </c>
      <c r="U169" s="153">
        <v>0</v>
      </c>
      <c r="V169" s="153">
        <v>0</v>
      </c>
      <c r="W169" s="153">
        <v>0</v>
      </c>
      <c r="X169" s="153">
        <v>0</v>
      </c>
      <c r="Y169" s="153">
        <v>0</v>
      </c>
      <c r="Z169" s="153">
        <v>0</v>
      </c>
      <c r="AA169" s="153">
        <v>0</v>
      </c>
      <c r="AB169" s="153">
        <v>0</v>
      </c>
      <c r="AC169" s="153">
        <v>0</v>
      </c>
      <c r="AD169" s="153">
        <v>0</v>
      </c>
      <c r="AE169" s="153">
        <v>0</v>
      </c>
      <c r="AF169" s="153">
        <v>0</v>
      </c>
      <c r="AG169" s="153">
        <v>0</v>
      </c>
      <c r="AH169" s="153">
        <v>0</v>
      </c>
      <c r="AI169" s="153">
        <v>0</v>
      </c>
      <c r="AJ169" s="153">
        <v>0</v>
      </c>
      <c r="AK169" s="153">
        <v>0</v>
      </c>
      <c r="AL169" s="153">
        <v>0</v>
      </c>
      <c r="AM169" s="153">
        <v>-105473</v>
      </c>
      <c r="AN169" s="153">
        <v>0</v>
      </c>
      <c r="AO169" s="126"/>
      <c r="AP169" s="153">
        <v>0</v>
      </c>
      <c r="AQ169" s="153">
        <v>0</v>
      </c>
      <c r="AR169" s="153">
        <v>0</v>
      </c>
      <c r="AS169" s="153">
        <v>0</v>
      </c>
      <c r="AT169" s="153">
        <v>0</v>
      </c>
      <c r="AU169" s="153">
        <v>0</v>
      </c>
      <c r="AV169" s="153">
        <v>0</v>
      </c>
      <c r="AW169" s="153">
        <v>0</v>
      </c>
      <c r="AX169" s="153">
        <v>0</v>
      </c>
      <c r="AY169" s="153">
        <v>0</v>
      </c>
      <c r="AZ169" s="149"/>
      <c r="BA169" s="129">
        <f t="shared" si="44"/>
        <v>-105473</v>
      </c>
    </row>
    <row r="170" spans="1:54" x14ac:dyDescent="0.25">
      <c r="A170" s="158" t="s">
        <v>160</v>
      </c>
      <c r="B170" s="129"/>
      <c r="C170" s="129"/>
      <c r="D170" s="129"/>
      <c r="E170" s="129"/>
      <c r="F170" s="129"/>
      <c r="G170" s="129"/>
      <c r="H170" s="129"/>
      <c r="I170" s="129"/>
      <c r="J170" s="129"/>
      <c r="K170" s="129"/>
      <c r="L170" s="129"/>
      <c r="M170" s="129"/>
      <c r="N170" s="129"/>
      <c r="O170" s="129"/>
      <c r="P170" s="129"/>
      <c r="Q170" s="129"/>
      <c r="R170" s="129"/>
      <c r="S170" s="129"/>
      <c r="T170" s="129"/>
      <c r="U170" s="129"/>
      <c r="V170" s="129"/>
      <c r="W170" s="129"/>
      <c r="X170" s="129"/>
      <c r="Y170" s="129"/>
      <c r="Z170" s="129"/>
      <c r="AA170" s="129"/>
      <c r="AB170" s="129"/>
      <c r="AC170" s="129"/>
      <c r="AD170" s="129"/>
      <c r="AE170" s="129"/>
      <c r="AF170" s="129"/>
      <c r="AG170" s="129"/>
      <c r="AH170" s="129"/>
      <c r="AI170" s="129"/>
      <c r="AJ170" s="129"/>
      <c r="AK170" s="129"/>
      <c r="AL170" s="129"/>
      <c r="AM170" s="129"/>
      <c r="AN170" s="129"/>
      <c r="AO170" s="129"/>
      <c r="AP170" s="130"/>
      <c r="AQ170" s="127"/>
      <c r="AR170" s="126"/>
      <c r="AS170" s="126"/>
      <c r="AT170" s="126"/>
      <c r="AU170" s="126"/>
      <c r="AV170" s="126"/>
      <c r="AW170" s="126"/>
      <c r="AX170" s="126"/>
      <c r="AY170" s="126"/>
      <c r="BA170" s="129">
        <f t="shared" si="44"/>
        <v>0</v>
      </c>
    </row>
    <row r="171" spans="1:54" x14ac:dyDescent="0.25">
      <c r="A171" s="140" t="s">
        <v>20</v>
      </c>
      <c r="B171" s="153">
        <v>0</v>
      </c>
      <c r="C171" s="153">
        <v>0</v>
      </c>
      <c r="D171" s="153">
        <v>0</v>
      </c>
      <c r="E171" s="153">
        <v>0</v>
      </c>
      <c r="F171" s="153">
        <v>0</v>
      </c>
      <c r="G171" s="153">
        <v>0</v>
      </c>
      <c r="H171" s="153">
        <v>0</v>
      </c>
      <c r="I171" s="153">
        <v>0</v>
      </c>
      <c r="J171" s="153">
        <v>0</v>
      </c>
      <c r="K171" s="153">
        <v>0</v>
      </c>
      <c r="L171" s="153">
        <v>0</v>
      </c>
      <c r="M171" s="153">
        <v>0</v>
      </c>
      <c r="N171" s="153">
        <v>0</v>
      </c>
      <c r="O171" s="153">
        <v>0</v>
      </c>
      <c r="P171" s="153">
        <v>0</v>
      </c>
      <c r="Q171" s="153">
        <v>0</v>
      </c>
      <c r="R171" s="153">
        <v>0</v>
      </c>
      <c r="S171" s="153">
        <v>0</v>
      </c>
      <c r="T171" s="153">
        <v>0</v>
      </c>
      <c r="U171" s="153">
        <v>0</v>
      </c>
      <c r="V171" s="153">
        <v>0</v>
      </c>
      <c r="W171" s="153">
        <v>0</v>
      </c>
      <c r="X171" s="153">
        <v>0</v>
      </c>
      <c r="Y171" s="153">
        <v>0</v>
      </c>
      <c r="Z171" s="153">
        <v>0</v>
      </c>
      <c r="AA171" s="153">
        <v>0</v>
      </c>
      <c r="AB171" s="153">
        <v>0</v>
      </c>
      <c r="AC171" s="153">
        <v>0</v>
      </c>
      <c r="AD171" s="153">
        <v>0</v>
      </c>
      <c r="AE171" s="153">
        <v>0</v>
      </c>
      <c r="AF171" s="153">
        <v>0</v>
      </c>
      <c r="AG171" s="153">
        <v>0</v>
      </c>
      <c r="AH171" s="153">
        <v>0</v>
      </c>
      <c r="AI171" s="153">
        <v>0</v>
      </c>
      <c r="AJ171" s="153">
        <v>0</v>
      </c>
      <c r="AK171" s="153">
        <v>0</v>
      </c>
      <c r="AL171" s="153">
        <v>0</v>
      </c>
      <c r="AM171" s="153">
        <v>0</v>
      </c>
      <c r="AN171" s="153">
        <v>0</v>
      </c>
      <c r="AO171" s="153">
        <v>0</v>
      </c>
      <c r="AP171" s="153">
        <v>0</v>
      </c>
      <c r="AQ171" s="153">
        <v>0</v>
      </c>
      <c r="AR171" s="153">
        <v>0</v>
      </c>
      <c r="AS171" s="153">
        <v>0</v>
      </c>
      <c r="AT171" s="153">
        <v>0</v>
      </c>
      <c r="AU171" s="153">
        <v>0</v>
      </c>
      <c r="AV171" s="153">
        <v>0</v>
      </c>
      <c r="AW171" s="153">
        <v>0</v>
      </c>
      <c r="AX171" s="153">
        <v>0</v>
      </c>
      <c r="AY171" s="153">
        <v>-100000</v>
      </c>
      <c r="AZ171" s="149"/>
      <c r="BA171" s="129">
        <f t="shared" si="44"/>
        <v>-100000</v>
      </c>
      <c r="BB171" s="123"/>
    </row>
    <row r="172" spans="1:54" x14ac:dyDescent="0.25">
      <c r="A172" s="140" t="s">
        <v>21</v>
      </c>
      <c r="B172" s="153">
        <v>0</v>
      </c>
      <c r="C172" s="153">
        <v>0</v>
      </c>
      <c r="D172" s="153">
        <v>0</v>
      </c>
      <c r="E172" s="153">
        <v>0</v>
      </c>
      <c r="F172" s="153">
        <v>0</v>
      </c>
      <c r="G172" s="153">
        <v>0</v>
      </c>
      <c r="H172" s="153">
        <v>0</v>
      </c>
      <c r="I172" s="153">
        <v>0</v>
      </c>
      <c r="J172" s="153">
        <v>0</v>
      </c>
      <c r="K172" s="153">
        <v>0</v>
      </c>
      <c r="L172" s="153">
        <v>0</v>
      </c>
      <c r="M172" s="153">
        <v>0</v>
      </c>
      <c r="N172" s="153">
        <v>0</v>
      </c>
      <c r="O172" s="153">
        <v>0</v>
      </c>
      <c r="P172" s="153">
        <v>0</v>
      </c>
      <c r="Q172" s="153">
        <v>0</v>
      </c>
      <c r="R172" s="153">
        <v>0</v>
      </c>
      <c r="S172" s="153">
        <v>0</v>
      </c>
      <c r="T172" s="153">
        <v>0</v>
      </c>
      <c r="U172" s="153">
        <v>0</v>
      </c>
      <c r="V172" s="153">
        <v>0</v>
      </c>
      <c r="W172" s="153">
        <v>0</v>
      </c>
      <c r="X172" s="153">
        <v>0</v>
      </c>
      <c r="Y172" s="153">
        <v>0</v>
      </c>
      <c r="Z172" s="153">
        <v>0</v>
      </c>
      <c r="AA172" s="153">
        <v>0</v>
      </c>
      <c r="AB172" s="153">
        <v>0</v>
      </c>
      <c r="AC172" s="153">
        <v>0</v>
      </c>
      <c r="AD172" s="153">
        <v>0</v>
      </c>
      <c r="AE172" s="153">
        <v>0</v>
      </c>
      <c r="AF172" s="153">
        <v>0</v>
      </c>
      <c r="AG172" s="153">
        <v>0</v>
      </c>
      <c r="AH172" s="153">
        <v>0</v>
      </c>
      <c r="AI172" s="153">
        <v>0</v>
      </c>
      <c r="AJ172" s="153">
        <v>0</v>
      </c>
      <c r="AK172" s="153">
        <v>0</v>
      </c>
      <c r="AL172" s="153">
        <v>0</v>
      </c>
      <c r="AM172" s="153">
        <v>0</v>
      </c>
      <c r="AN172" s="153">
        <v>0</v>
      </c>
      <c r="AO172" s="153">
        <v>0</v>
      </c>
      <c r="AP172" s="153">
        <v>0</v>
      </c>
      <c r="AQ172" s="153">
        <v>0</v>
      </c>
      <c r="AR172" s="153">
        <v>0</v>
      </c>
      <c r="AS172" s="153">
        <v>0</v>
      </c>
      <c r="AT172" s="153">
        <v>0</v>
      </c>
      <c r="AU172" s="153">
        <v>0</v>
      </c>
      <c r="AV172" s="153">
        <v>0</v>
      </c>
      <c r="AW172" s="153">
        <v>0</v>
      </c>
      <c r="AX172" s="153">
        <v>0</v>
      </c>
      <c r="AY172" s="153">
        <v>-477701</v>
      </c>
      <c r="AZ172" s="149"/>
      <c r="BA172" s="129">
        <f t="shared" si="44"/>
        <v>-477701</v>
      </c>
      <c r="BB172" s="123"/>
    </row>
    <row r="173" spans="1:54" x14ac:dyDescent="0.25">
      <c r="A173" s="140" t="s">
        <v>22</v>
      </c>
      <c r="B173" s="153">
        <v>0</v>
      </c>
      <c r="C173" s="153">
        <v>0</v>
      </c>
      <c r="D173" s="153">
        <v>0</v>
      </c>
      <c r="E173" s="153">
        <v>0</v>
      </c>
      <c r="F173" s="153">
        <v>0</v>
      </c>
      <c r="G173" s="153">
        <v>0</v>
      </c>
      <c r="H173" s="153">
        <v>0</v>
      </c>
      <c r="I173" s="153">
        <v>0</v>
      </c>
      <c r="J173" s="153">
        <v>0</v>
      </c>
      <c r="K173" s="153">
        <v>0</v>
      </c>
      <c r="L173" s="153">
        <v>0</v>
      </c>
      <c r="M173" s="153">
        <v>0</v>
      </c>
      <c r="N173" s="153">
        <v>0</v>
      </c>
      <c r="O173" s="153">
        <v>0</v>
      </c>
      <c r="P173" s="153">
        <v>0</v>
      </c>
      <c r="Q173" s="153">
        <v>0</v>
      </c>
      <c r="R173" s="153">
        <v>0</v>
      </c>
      <c r="S173" s="153">
        <v>0</v>
      </c>
      <c r="T173" s="153">
        <v>0</v>
      </c>
      <c r="U173" s="153">
        <v>0</v>
      </c>
      <c r="V173" s="153">
        <v>0</v>
      </c>
      <c r="W173" s="153">
        <v>0</v>
      </c>
      <c r="X173" s="153">
        <v>0</v>
      </c>
      <c r="Y173" s="153">
        <v>0</v>
      </c>
      <c r="Z173" s="153">
        <v>0</v>
      </c>
      <c r="AA173" s="153">
        <v>0</v>
      </c>
      <c r="AB173" s="153">
        <v>0</v>
      </c>
      <c r="AC173" s="153">
        <v>0</v>
      </c>
      <c r="AD173" s="153">
        <v>0</v>
      </c>
      <c r="AE173" s="153">
        <v>0</v>
      </c>
      <c r="AF173" s="153">
        <v>0</v>
      </c>
      <c r="AG173" s="153">
        <v>0</v>
      </c>
      <c r="AH173" s="153">
        <v>0</v>
      </c>
      <c r="AI173" s="153">
        <v>0</v>
      </c>
      <c r="AJ173" s="153">
        <v>0</v>
      </c>
      <c r="AK173" s="153">
        <v>0</v>
      </c>
      <c r="AL173" s="153">
        <v>0</v>
      </c>
      <c r="AM173" s="153">
        <v>0</v>
      </c>
      <c r="AN173" s="153">
        <v>0</v>
      </c>
      <c r="AO173" s="153">
        <v>0</v>
      </c>
      <c r="AP173" s="153">
        <v>0</v>
      </c>
      <c r="AQ173" s="153">
        <v>0</v>
      </c>
      <c r="AR173" s="153">
        <v>0</v>
      </c>
      <c r="AS173" s="153">
        <v>0</v>
      </c>
      <c r="AT173" s="153">
        <v>0</v>
      </c>
      <c r="AU173" s="153">
        <v>0</v>
      </c>
      <c r="AV173" s="153">
        <v>0</v>
      </c>
      <c r="AW173" s="153">
        <v>0</v>
      </c>
      <c r="AX173" s="153">
        <v>0</v>
      </c>
      <c r="AY173" s="153">
        <v>-159234</v>
      </c>
      <c r="AZ173" s="149"/>
      <c r="BA173" s="129">
        <f t="shared" si="44"/>
        <v>-159234</v>
      </c>
      <c r="BB173" s="123"/>
    </row>
    <row r="174" spans="1:54" x14ac:dyDescent="0.25">
      <c r="A174" s="158" t="s">
        <v>161</v>
      </c>
      <c r="B174" s="129"/>
      <c r="C174" s="129"/>
      <c r="D174" s="129"/>
      <c r="E174" s="129"/>
      <c r="F174" s="129"/>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c r="AM174" s="129"/>
      <c r="AN174" s="129"/>
      <c r="AO174" s="129"/>
      <c r="AP174" s="130"/>
      <c r="AQ174" s="127"/>
      <c r="AR174" s="126"/>
      <c r="AS174" s="126"/>
      <c r="AT174" s="126"/>
      <c r="AU174" s="126"/>
      <c r="AV174" s="126"/>
      <c r="AW174" s="126"/>
      <c r="AX174" s="126"/>
      <c r="AY174" s="126"/>
      <c r="BA174" s="129">
        <f t="shared" si="44"/>
        <v>0</v>
      </c>
      <c r="BB174" s="123"/>
    </row>
    <row r="175" spans="1:54" x14ac:dyDescent="0.25">
      <c r="A175" s="140" t="s">
        <v>20</v>
      </c>
      <c r="B175" s="153">
        <v>0</v>
      </c>
      <c r="C175" s="153">
        <v>0</v>
      </c>
      <c r="D175" s="153">
        <v>0</v>
      </c>
      <c r="E175" s="153">
        <v>0</v>
      </c>
      <c r="F175" s="153">
        <v>0</v>
      </c>
      <c r="G175" s="153">
        <v>0</v>
      </c>
      <c r="H175" s="153">
        <v>0</v>
      </c>
      <c r="I175" s="153">
        <v>0</v>
      </c>
      <c r="J175" s="153">
        <v>0</v>
      </c>
      <c r="K175" s="153">
        <v>0</v>
      </c>
      <c r="L175" s="153">
        <v>0</v>
      </c>
      <c r="M175" s="153">
        <v>0</v>
      </c>
      <c r="N175" s="153">
        <v>0</v>
      </c>
      <c r="O175" s="153">
        <v>0</v>
      </c>
      <c r="P175" s="153">
        <v>0</v>
      </c>
      <c r="Q175" s="153">
        <v>0</v>
      </c>
      <c r="R175" s="153">
        <v>0</v>
      </c>
      <c r="S175" s="153">
        <v>0</v>
      </c>
      <c r="T175" s="153">
        <v>0</v>
      </c>
      <c r="U175" s="153">
        <v>0</v>
      </c>
      <c r="V175" s="153">
        <v>0</v>
      </c>
      <c r="W175" s="153">
        <v>0</v>
      </c>
      <c r="X175" s="153">
        <v>0</v>
      </c>
      <c r="Y175" s="153">
        <v>0</v>
      </c>
      <c r="Z175" s="153">
        <v>0</v>
      </c>
      <c r="AA175" s="153">
        <v>0</v>
      </c>
      <c r="AB175" s="153">
        <v>0</v>
      </c>
      <c r="AC175" s="153">
        <v>0</v>
      </c>
      <c r="AD175" s="153">
        <v>0</v>
      </c>
      <c r="AE175" s="153">
        <v>0</v>
      </c>
      <c r="AF175" s="153">
        <v>0</v>
      </c>
      <c r="AG175" s="153">
        <v>0</v>
      </c>
      <c r="AH175" s="153">
        <v>0</v>
      </c>
      <c r="AI175" s="153">
        <v>0</v>
      </c>
      <c r="AJ175" s="153">
        <v>0</v>
      </c>
      <c r="AK175" s="153">
        <v>0</v>
      </c>
      <c r="AL175" s="153">
        <v>0</v>
      </c>
      <c r="AM175" s="153">
        <v>0</v>
      </c>
      <c r="AN175" s="153">
        <v>0</v>
      </c>
      <c r="AO175" s="153">
        <v>0</v>
      </c>
      <c r="AP175" s="153">
        <v>0</v>
      </c>
      <c r="AQ175" s="153">
        <v>0</v>
      </c>
      <c r="AR175" s="153">
        <v>0</v>
      </c>
      <c r="AS175" s="153">
        <v>0</v>
      </c>
      <c r="AT175" s="153">
        <v>0</v>
      </c>
      <c r="AU175" s="153">
        <v>0</v>
      </c>
      <c r="AV175" s="153">
        <v>0</v>
      </c>
      <c r="AW175" s="153">
        <v>0</v>
      </c>
      <c r="AX175" s="153">
        <v>0</v>
      </c>
      <c r="AY175" s="153">
        <v>-100000</v>
      </c>
      <c r="AZ175" s="149"/>
      <c r="BA175" s="129">
        <f t="shared" si="44"/>
        <v>-100000</v>
      </c>
      <c r="BB175" s="123"/>
    </row>
    <row r="176" spans="1:54" x14ac:dyDescent="0.25">
      <c r="A176" s="140" t="s">
        <v>21</v>
      </c>
      <c r="B176" s="153">
        <v>0</v>
      </c>
      <c r="C176" s="153">
        <v>0</v>
      </c>
      <c r="D176" s="153">
        <v>0</v>
      </c>
      <c r="E176" s="153">
        <v>0</v>
      </c>
      <c r="F176" s="153">
        <v>0</v>
      </c>
      <c r="G176" s="153">
        <v>0</v>
      </c>
      <c r="H176" s="153">
        <v>0</v>
      </c>
      <c r="I176" s="153">
        <v>0</v>
      </c>
      <c r="J176" s="153">
        <v>0</v>
      </c>
      <c r="K176" s="153">
        <v>0</v>
      </c>
      <c r="L176" s="153">
        <v>0</v>
      </c>
      <c r="M176" s="153">
        <v>0</v>
      </c>
      <c r="N176" s="153">
        <v>0</v>
      </c>
      <c r="O176" s="153">
        <v>0</v>
      </c>
      <c r="P176" s="153">
        <v>0</v>
      </c>
      <c r="Q176" s="153">
        <v>0</v>
      </c>
      <c r="R176" s="153">
        <v>0</v>
      </c>
      <c r="S176" s="153">
        <v>0</v>
      </c>
      <c r="T176" s="153">
        <v>0</v>
      </c>
      <c r="U176" s="153">
        <v>0</v>
      </c>
      <c r="V176" s="153">
        <v>0</v>
      </c>
      <c r="W176" s="153">
        <v>0</v>
      </c>
      <c r="X176" s="153">
        <v>0</v>
      </c>
      <c r="Y176" s="153">
        <v>0</v>
      </c>
      <c r="Z176" s="153">
        <v>0</v>
      </c>
      <c r="AA176" s="153">
        <v>0</v>
      </c>
      <c r="AB176" s="153">
        <v>0</v>
      </c>
      <c r="AC176" s="153">
        <v>0</v>
      </c>
      <c r="AD176" s="153">
        <v>0</v>
      </c>
      <c r="AE176" s="153">
        <v>0</v>
      </c>
      <c r="AF176" s="153">
        <v>0</v>
      </c>
      <c r="AG176" s="153">
        <v>0</v>
      </c>
      <c r="AH176" s="153">
        <v>0</v>
      </c>
      <c r="AI176" s="153">
        <v>0</v>
      </c>
      <c r="AJ176" s="153">
        <v>0</v>
      </c>
      <c r="AK176" s="153">
        <v>0</v>
      </c>
      <c r="AL176" s="153">
        <v>0</v>
      </c>
      <c r="AM176" s="153">
        <v>0</v>
      </c>
      <c r="AN176" s="153">
        <v>0</v>
      </c>
      <c r="AO176" s="153">
        <v>0</v>
      </c>
      <c r="AP176" s="153">
        <v>0</v>
      </c>
      <c r="AQ176" s="153">
        <v>0</v>
      </c>
      <c r="AR176" s="153">
        <v>0</v>
      </c>
      <c r="AS176" s="153">
        <v>0</v>
      </c>
      <c r="AT176" s="153">
        <v>0</v>
      </c>
      <c r="AU176" s="153">
        <v>0</v>
      </c>
      <c r="AV176" s="153">
        <v>0</v>
      </c>
      <c r="AW176" s="153">
        <v>0</v>
      </c>
      <c r="AX176" s="153">
        <v>0</v>
      </c>
      <c r="AY176" s="153">
        <v>-586200</v>
      </c>
      <c r="AZ176" s="149"/>
      <c r="BA176" s="129">
        <f t="shared" si="44"/>
        <v>-586200</v>
      </c>
      <c r="BB176" s="123"/>
    </row>
    <row r="177" spans="1:54" x14ac:dyDescent="0.25">
      <c r="A177" s="140" t="s">
        <v>22</v>
      </c>
      <c r="B177" s="153">
        <v>0</v>
      </c>
      <c r="C177" s="153">
        <v>0</v>
      </c>
      <c r="D177" s="153">
        <v>0</v>
      </c>
      <c r="E177" s="153">
        <v>0</v>
      </c>
      <c r="F177" s="153">
        <v>0</v>
      </c>
      <c r="G177" s="153">
        <v>0</v>
      </c>
      <c r="H177" s="153">
        <v>0</v>
      </c>
      <c r="I177" s="153">
        <v>0</v>
      </c>
      <c r="J177" s="153">
        <v>0</v>
      </c>
      <c r="K177" s="153">
        <v>0</v>
      </c>
      <c r="L177" s="153">
        <v>0</v>
      </c>
      <c r="M177" s="153">
        <v>0</v>
      </c>
      <c r="N177" s="153">
        <v>0</v>
      </c>
      <c r="O177" s="153">
        <v>0</v>
      </c>
      <c r="P177" s="153">
        <v>0</v>
      </c>
      <c r="Q177" s="153">
        <v>0</v>
      </c>
      <c r="R177" s="153">
        <v>0</v>
      </c>
      <c r="S177" s="153">
        <v>0</v>
      </c>
      <c r="T177" s="153">
        <v>0</v>
      </c>
      <c r="U177" s="153">
        <v>0</v>
      </c>
      <c r="V177" s="153">
        <v>0</v>
      </c>
      <c r="W177" s="153">
        <v>0</v>
      </c>
      <c r="X177" s="153">
        <v>0</v>
      </c>
      <c r="Y177" s="153">
        <v>0</v>
      </c>
      <c r="Z177" s="153">
        <v>0</v>
      </c>
      <c r="AA177" s="153">
        <v>0</v>
      </c>
      <c r="AB177" s="153">
        <v>0</v>
      </c>
      <c r="AC177" s="153">
        <v>0</v>
      </c>
      <c r="AD177" s="153">
        <v>0</v>
      </c>
      <c r="AE177" s="153">
        <v>0</v>
      </c>
      <c r="AF177" s="153">
        <v>0</v>
      </c>
      <c r="AG177" s="153">
        <v>0</v>
      </c>
      <c r="AH177" s="153">
        <v>0</v>
      </c>
      <c r="AI177" s="153">
        <v>0</v>
      </c>
      <c r="AJ177" s="153">
        <v>0</v>
      </c>
      <c r="AK177" s="153">
        <v>0</v>
      </c>
      <c r="AL177" s="153">
        <v>0</v>
      </c>
      <c r="AM177" s="153">
        <v>0</v>
      </c>
      <c r="AN177" s="153">
        <v>0</v>
      </c>
      <c r="AO177" s="153">
        <v>0</v>
      </c>
      <c r="AP177" s="153">
        <v>0</v>
      </c>
      <c r="AQ177" s="153">
        <v>0</v>
      </c>
      <c r="AR177" s="153">
        <v>0</v>
      </c>
      <c r="AS177" s="153">
        <v>0</v>
      </c>
      <c r="AT177" s="153">
        <v>0</v>
      </c>
      <c r="AU177" s="153">
        <v>0</v>
      </c>
      <c r="AV177" s="153">
        <v>0</v>
      </c>
      <c r="AW177" s="153">
        <v>0</v>
      </c>
      <c r="AX177" s="153">
        <v>0</v>
      </c>
      <c r="AY177" s="153">
        <v>-195400</v>
      </c>
      <c r="AZ177" s="149"/>
      <c r="BA177" s="129">
        <f t="shared" si="44"/>
        <v>-195400</v>
      </c>
      <c r="BB177" s="123"/>
    </row>
    <row r="178" spans="1:54" x14ac:dyDescent="0.25">
      <c r="A178" s="158" t="s">
        <v>162</v>
      </c>
      <c r="B178" s="129"/>
      <c r="C178" s="129"/>
      <c r="D178" s="129"/>
      <c r="E178" s="129"/>
      <c r="F178" s="129"/>
      <c r="G178" s="129"/>
      <c r="H178" s="129"/>
      <c r="I178" s="129"/>
      <c r="J178" s="129"/>
      <c r="K178" s="129"/>
      <c r="L178" s="129"/>
      <c r="M178" s="129"/>
      <c r="N178" s="129"/>
      <c r="O178" s="129"/>
      <c r="P178" s="129"/>
      <c r="Q178" s="129"/>
      <c r="R178" s="129"/>
      <c r="S178" s="129"/>
      <c r="T178" s="129"/>
      <c r="U178" s="129"/>
      <c r="V178" s="129"/>
      <c r="W178" s="129"/>
      <c r="X178" s="129"/>
      <c r="Y178" s="129"/>
      <c r="Z178" s="129"/>
      <c r="AA178" s="129"/>
      <c r="AB178" s="129"/>
      <c r="AC178" s="129"/>
      <c r="AD178" s="129"/>
      <c r="AE178" s="129"/>
      <c r="AF178" s="129"/>
      <c r="AG178" s="129"/>
      <c r="AH178" s="129"/>
      <c r="AI178" s="129"/>
      <c r="AJ178" s="129"/>
      <c r="AK178" s="129"/>
      <c r="AL178" s="129"/>
      <c r="AM178" s="129"/>
      <c r="AN178" s="129"/>
      <c r="AO178" s="129"/>
      <c r="AP178" s="130"/>
      <c r="AQ178" s="127"/>
      <c r="AR178" s="126"/>
      <c r="AS178" s="126"/>
      <c r="AT178" s="126"/>
      <c r="AU178" s="126"/>
      <c r="AV178" s="126"/>
      <c r="AW178" s="126"/>
      <c r="AX178" s="126"/>
      <c r="AY178" s="126"/>
      <c r="BA178" s="129">
        <f t="shared" si="44"/>
        <v>0</v>
      </c>
      <c r="BB178" s="123"/>
    </row>
    <row r="179" spans="1:54" x14ac:dyDescent="0.25">
      <c r="A179" s="140" t="s">
        <v>20</v>
      </c>
      <c r="B179" s="153">
        <v>0</v>
      </c>
      <c r="C179" s="153">
        <v>0</v>
      </c>
      <c r="D179" s="153">
        <v>0</v>
      </c>
      <c r="E179" s="153">
        <v>0</v>
      </c>
      <c r="F179" s="153">
        <v>0</v>
      </c>
      <c r="G179" s="153">
        <v>0</v>
      </c>
      <c r="H179" s="153">
        <v>0</v>
      </c>
      <c r="I179" s="153">
        <v>0</v>
      </c>
      <c r="J179" s="153">
        <v>0</v>
      </c>
      <c r="K179" s="153">
        <v>0</v>
      </c>
      <c r="L179" s="153">
        <v>0</v>
      </c>
      <c r="M179" s="153">
        <v>0</v>
      </c>
      <c r="N179" s="153">
        <v>0</v>
      </c>
      <c r="O179" s="153">
        <v>0</v>
      </c>
      <c r="P179" s="153">
        <v>0</v>
      </c>
      <c r="Q179" s="153">
        <v>0</v>
      </c>
      <c r="R179" s="153">
        <v>0</v>
      </c>
      <c r="S179" s="153">
        <v>0</v>
      </c>
      <c r="T179" s="153">
        <v>0</v>
      </c>
      <c r="U179" s="153">
        <v>0</v>
      </c>
      <c r="V179" s="153">
        <v>0</v>
      </c>
      <c r="W179" s="153">
        <v>0</v>
      </c>
      <c r="X179" s="153">
        <v>0</v>
      </c>
      <c r="Y179" s="153">
        <v>0</v>
      </c>
      <c r="Z179" s="153">
        <v>0</v>
      </c>
      <c r="AA179" s="153">
        <v>0</v>
      </c>
      <c r="AB179" s="153">
        <v>0</v>
      </c>
      <c r="AC179" s="153">
        <v>0</v>
      </c>
      <c r="AD179" s="153">
        <v>0</v>
      </c>
      <c r="AE179" s="153">
        <v>0</v>
      </c>
      <c r="AF179" s="153">
        <v>0</v>
      </c>
      <c r="AG179" s="153">
        <v>0</v>
      </c>
      <c r="AH179" s="153">
        <v>0</v>
      </c>
      <c r="AI179" s="153">
        <v>0</v>
      </c>
      <c r="AJ179" s="153">
        <v>0</v>
      </c>
      <c r="AK179" s="153">
        <v>0</v>
      </c>
      <c r="AL179" s="153">
        <v>0</v>
      </c>
      <c r="AM179" s="153">
        <v>0</v>
      </c>
      <c r="AN179" s="153">
        <v>0</v>
      </c>
      <c r="AO179" s="153">
        <v>0</v>
      </c>
      <c r="AP179" s="153">
        <v>0</v>
      </c>
      <c r="AQ179" s="153">
        <v>0</v>
      </c>
      <c r="AR179" s="153">
        <v>0</v>
      </c>
      <c r="AS179" s="153">
        <v>0</v>
      </c>
      <c r="AT179" s="153">
        <v>0</v>
      </c>
      <c r="AU179" s="153">
        <v>0</v>
      </c>
      <c r="AV179" s="153">
        <v>0</v>
      </c>
      <c r="AW179" s="153">
        <v>0</v>
      </c>
      <c r="AX179" s="153">
        <v>0</v>
      </c>
      <c r="AY179" s="153">
        <v>-100000</v>
      </c>
      <c r="AZ179" s="149"/>
      <c r="BA179" s="129">
        <f t="shared" si="44"/>
        <v>-100000</v>
      </c>
      <c r="BB179" s="123"/>
    </row>
    <row r="180" spans="1:54" x14ac:dyDescent="0.25">
      <c r="A180" s="140" t="s">
        <v>21</v>
      </c>
      <c r="B180" s="153">
        <v>0</v>
      </c>
      <c r="C180" s="153">
        <v>0</v>
      </c>
      <c r="D180" s="153">
        <v>0</v>
      </c>
      <c r="E180" s="153">
        <v>0</v>
      </c>
      <c r="F180" s="153">
        <v>0</v>
      </c>
      <c r="G180" s="153">
        <v>0</v>
      </c>
      <c r="H180" s="153">
        <v>0</v>
      </c>
      <c r="I180" s="153">
        <v>0</v>
      </c>
      <c r="J180" s="153">
        <v>0</v>
      </c>
      <c r="K180" s="153">
        <v>0</v>
      </c>
      <c r="L180" s="153">
        <v>0</v>
      </c>
      <c r="M180" s="153">
        <v>0</v>
      </c>
      <c r="N180" s="153">
        <v>0</v>
      </c>
      <c r="O180" s="153">
        <v>0</v>
      </c>
      <c r="P180" s="153">
        <v>0</v>
      </c>
      <c r="Q180" s="153">
        <v>0</v>
      </c>
      <c r="R180" s="153">
        <v>0</v>
      </c>
      <c r="S180" s="153">
        <v>0</v>
      </c>
      <c r="T180" s="153">
        <v>0</v>
      </c>
      <c r="U180" s="153">
        <v>0</v>
      </c>
      <c r="V180" s="153">
        <v>0</v>
      </c>
      <c r="W180" s="153">
        <v>0</v>
      </c>
      <c r="X180" s="153">
        <v>0</v>
      </c>
      <c r="Y180" s="153">
        <v>0</v>
      </c>
      <c r="Z180" s="153">
        <v>0</v>
      </c>
      <c r="AA180" s="153">
        <v>0</v>
      </c>
      <c r="AB180" s="153">
        <v>0</v>
      </c>
      <c r="AC180" s="153">
        <v>0</v>
      </c>
      <c r="AD180" s="153">
        <v>0</v>
      </c>
      <c r="AE180" s="153">
        <v>0</v>
      </c>
      <c r="AF180" s="153">
        <v>0</v>
      </c>
      <c r="AG180" s="153">
        <v>0</v>
      </c>
      <c r="AH180" s="153">
        <v>0</v>
      </c>
      <c r="AI180" s="153">
        <v>0</v>
      </c>
      <c r="AJ180" s="153">
        <v>0</v>
      </c>
      <c r="AK180" s="153">
        <v>0</v>
      </c>
      <c r="AL180" s="153">
        <v>0</v>
      </c>
      <c r="AM180" s="153">
        <v>0</v>
      </c>
      <c r="AN180" s="153">
        <v>0</v>
      </c>
      <c r="AO180" s="153">
        <v>0</v>
      </c>
      <c r="AP180" s="153">
        <v>0</v>
      </c>
      <c r="AQ180" s="153">
        <v>0</v>
      </c>
      <c r="AR180" s="153">
        <v>0</v>
      </c>
      <c r="AS180" s="153">
        <v>0</v>
      </c>
      <c r="AT180" s="153">
        <v>0</v>
      </c>
      <c r="AU180" s="153">
        <v>0</v>
      </c>
      <c r="AV180" s="153">
        <v>0</v>
      </c>
      <c r="AW180" s="153">
        <v>0</v>
      </c>
      <c r="AX180" s="153">
        <v>0</v>
      </c>
      <c r="AY180" s="153">
        <v>-296123</v>
      </c>
      <c r="AZ180" s="149"/>
      <c r="BA180" s="129">
        <f t="shared" si="44"/>
        <v>-296123</v>
      </c>
      <c r="BB180" s="123"/>
    </row>
    <row r="181" spans="1:54" x14ac:dyDescent="0.25">
      <c r="A181" s="140" t="s">
        <v>22</v>
      </c>
      <c r="B181" s="153">
        <v>0</v>
      </c>
      <c r="C181" s="153">
        <v>0</v>
      </c>
      <c r="D181" s="153">
        <v>0</v>
      </c>
      <c r="E181" s="153">
        <v>0</v>
      </c>
      <c r="F181" s="153">
        <v>0</v>
      </c>
      <c r="G181" s="153">
        <v>0</v>
      </c>
      <c r="H181" s="153">
        <v>0</v>
      </c>
      <c r="I181" s="153">
        <v>0</v>
      </c>
      <c r="J181" s="153">
        <v>0</v>
      </c>
      <c r="K181" s="153">
        <v>0</v>
      </c>
      <c r="L181" s="153">
        <v>0</v>
      </c>
      <c r="M181" s="153">
        <v>0</v>
      </c>
      <c r="N181" s="153">
        <v>0</v>
      </c>
      <c r="O181" s="153">
        <v>0</v>
      </c>
      <c r="P181" s="153">
        <v>0</v>
      </c>
      <c r="Q181" s="153">
        <v>0</v>
      </c>
      <c r="R181" s="153">
        <v>0</v>
      </c>
      <c r="S181" s="153">
        <v>0</v>
      </c>
      <c r="T181" s="153">
        <v>0</v>
      </c>
      <c r="U181" s="153">
        <v>0</v>
      </c>
      <c r="V181" s="153">
        <v>0</v>
      </c>
      <c r="W181" s="153">
        <v>0</v>
      </c>
      <c r="X181" s="153">
        <v>0</v>
      </c>
      <c r="Y181" s="153">
        <v>0</v>
      </c>
      <c r="Z181" s="153">
        <v>0</v>
      </c>
      <c r="AA181" s="153">
        <v>0</v>
      </c>
      <c r="AB181" s="153">
        <v>0</v>
      </c>
      <c r="AC181" s="153">
        <v>0</v>
      </c>
      <c r="AD181" s="153">
        <v>0</v>
      </c>
      <c r="AE181" s="153">
        <v>0</v>
      </c>
      <c r="AF181" s="153">
        <v>0</v>
      </c>
      <c r="AG181" s="153">
        <v>0</v>
      </c>
      <c r="AH181" s="153">
        <v>0</v>
      </c>
      <c r="AI181" s="153">
        <v>0</v>
      </c>
      <c r="AJ181" s="153">
        <v>0</v>
      </c>
      <c r="AK181" s="153">
        <v>0</v>
      </c>
      <c r="AL181" s="153">
        <v>0</v>
      </c>
      <c r="AM181" s="153">
        <v>0</v>
      </c>
      <c r="AN181" s="153">
        <v>0</v>
      </c>
      <c r="AO181" s="153">
        <v>0</v>
      </c>
      <c r="AP181" s="153">
        <v>0</v>
      </c>
      <c r="AQ181" s="153">
        <v>0</v>
      </c>
      <c r="AR181" s="153">
        <v>0</v>
      </c>
      <c r="AS181" s="153">
        <v>0</v>
      </c>
      <c r="AT181" s="153">
        <v>0</v>
      </c>
      <c r="AU181" s="153">
        <v>0</v>
      </c>
      <c r="AV181" s="153">
        <v>0</v>
      </c>
      <c r="AW181" s="153">
        <v>0</v>
      </c>
      <c r="AX181" s="153">
        <v>0</v>
      </c>
      <c r="AY181" s="153">
        <v>-98708</v>
      </c>
      <c r="AZ181" s="149"/>
      <c r="BA181" s="129">
        <f t="shared" si="44"/>
        <v>-98708</v>
      </c>
      <c r="BB181" s="123"/>
    </row>
    <row r="182" spans="1:54" x14ac:dyDescent="0.25">
      <c r="A182" s="140"/>
      <c r="B182" s="141"/>
      <c r="C182" s="141"/>
      <c r="D182" s="141"/>
      <c r="E182" s="141"/>
      <c r="F182" s="141"/>
      <c r="G182" s="141"/>
      <c r="H182" s="141"/>
      <c r="I182" s="141"/>
      <c r="J182" s="141"/>
      <c r="K182" s="141"/>
      <c r="L182" s="141"/>
      <c r="M182" s="141"/>
      <c r="N182" s="141"/>
      <c r="O182" s="141"/>
      <c r="P182" s="141"/>
      <c r="Q182" s="141"/>
      <c r="R182" s="141"/>
      <c r="S182" s="141"/>
      <c r="T182" s="141"/>
      <c r="U182" s="141"/>
      <c r="V182" s="141"/>
      <c r="W182" s="141"/>
      <c r="X182" s="141"/>
      <c r="Y182" s="141"/>
      <c r="Z182" s="141"/>
      <c r="AA182" s="141"/>
      <c r="AB182" s="141"/>
      <c r="AC182" s="141"/>
      <c r="AD182" s="141"/>
      <c r="AE182" s="141"/>
      <c r="AF182" s="141"/>
      <c r="AG182" s="141"/>
      <c r="AH182" s="141"/>
      <c r="AI182" s="141"/>
      <c r="AJ182" s="141"/>
      <c r="AK182" s="141"/>
      <c r="AL182" s="141"/>
      <c r="AM182" s="141"/>
      <c r="AN182" s="141"/>
      <c r="AO182" s="141"/>
      <c r="AP182" s="142"/>
      <c r="BA182" s="129">
        <f t="shared" si="44"/>
        <v>0</v>
      </c>
      <c r="BB182" s="123"/>
    </row>
    <row r="183" spans="1:54" x14ac:dyDescent="0.25">
      <c r="A183" s="131" t="s">
        <v>78</v>
      </c>
      <c r="B183" s="132">
        <f t="shared" ref="B183:W183" si="45">B155+B159+B163+B167+B171+B175+B179+B151</f>
        <v>0</v>
      </c>
      <c r="C183" s="132">
        <f t="shared" si="45"/>
        <v>0</v>
      </c>
      <c r="D183" s="132">
        <f t="shared" si="45"/>
        <v>0</v>
      </c>
      <c r="E183" s="132">
        <f t="shared" si="45"/>
        <v>0</v>
      </c>
      <c r="F183" s="132">
        <f t="shared" si="45"/>
        <v>0</v>
      </c>
      <c r="G183" s="132">
        <f t="shared" si="45"/>
        <v>0</v>
      </c>
      <c r="H183" s="132">
        <f t="shared" si="45"/>
        <v>0</v>
      </c>
      <c r="I183" s="132">
        <f t="shared" si="45"/>
        <v>0</v>
      </c>
      <c r="J183" s="132">
        <f t="shared" si="45"/>
        <v>0</v>
      </c>
      <c r="K183" s="132">
        <f t="shared" si="45"/>
        <v>0</v>
      </c>
      <c r="L183" s="132">
        <f t="shared" si="45"/>
        <v>0</v>
      </c>
      <c r="M183" s="132">
        <f t="shared" si="45"/>
        <v>0</v>
      </c>
      <c r="N183" s="132">
        <f t="shared" si="45"/>
        <v>0</v>
      </c>
      <c r="O183" s="132">
        <f t="shared" si="45"/>
        <v>0</v>
      </c>
      <c r="P183" s="132">
        <f t="shared" si="45"/>
        <v>0</v>
      </c>
      <c r="Q183" s="132">
        <f t="shared" si="45"/>
        <v>0</v>
      </c>
      <c r="R183" s="132">
        <f t="shared" si="45"/>
        <v>0</v>
      </c>
      <c r="S183" s="132">
        <f t="shared" si="45"/>
        <v>0</v>
      </c>
      <c r="T183" s="132">
        <f t="shared" si="45"/>
        <v>0</v>
      </c>
      <c r="U183" s="132">
        <f t="shared" si="45"/>
        <v>0</v>
      </c>
      <c r="V183" s="132">
        <f t="shared" si="45"/>
        <v>0</v>
      </c>
      <c r="W183" s="132">
        <f t="shared" si="45"/>
        <v>0</v>
      </c>
      <c r="X183" s="132">
        <f>X155+X159+X163+X167+X171+X175+X179+X151</f>
        <v>-150000</v>
      </c>
      <c r="Y183" s="132">
        <f t="shared" ref="Y183:AY183" si="46">Y155+Y159+Y163+Y167+Y171+Y175+Y179+Y151</f>
        <v>0</v>
      </c>
      <c r="Z183" s="132">
        <f t="shared" si="46"/>
        <v>0</v>
      </c>
      <c r="AA183" s="132">
        <f t="shared" si="46"/>
        <v>-300000</v>
      </c>
      <c r="AB183" s="132">
        <f t="shared" si="46"/>
        <v>0</v>
      </c>
      <c r="AC183" s="132">
        <f t="shared" si="46"/>
        <v>0</v>
      </c>
      <c r="AD183" s="132">
        <f t="shared" si="46"/>
        <v>0</v>
      </c>
      <c r="AE183" s="132">
        <f t="shared" si="46"/>
        <v>0</v>
      </c>
      <c r="AF183" s="132">
        <f t="shared" si="46"/>
        <v>0</v>
      </c>
      <c r="AG183" s="132">
        <f t="shared" si="46"/>
        <v>0</v>
      </c>
      <c r="AH183" s="132">
        <f t="shared" si="46"/>
        <v>0</v>
      </c>
      <c r="AI183" s="132">
        <f t="shared" si="46"/>
        <v>0</v>
      </c>
      <c r="AJ183" s="132">
        <f t="shared" si="46"/>
        <v>0</v>
      </c>
      <c r="AK183" s="132">
        <f t="shared" si="46"/>
        <v>0</v>
      </c>
      <c r="AL183" s="132">
        <f t="shared" si="46"/>
        <v>0</v>
      </c>
      <c r="AM183" s="132">
        <f t="shared" si="46"/>
        <v>-250000</v>
      </c>
      <c r="AN183" s="132">
        <f t="shared" si="46"/>
        <v>0</v>
      </c>
      <c r="AO183" s="132">
        <f t="shared" si="46"/>
        <v>0</v>
      </c>
      <c r="AP183" s="132">
        <f t="shared" si="46"/>
        <v>0</v>
      </c>
      <c r="AQ183" s="132">
        <f t="shared" si="46"/>
        <v>0</v>
      </c>
      <c r="AR183" s="132">
        <f t="shared" si="46"/>
        <v>0</v>
      </c>
      <c r="AS183" s="132">
        <f t="shared" si="46"/>
        <v>0</v>
      </c>
      <c r="AT183" s="132">
        <f t="shared" si="46"/>
        <v>0</v>
      </c>
      <c r="AU183" s="132">
        <f t="shared" si="46"/>
        <v>0</v>
      </c>
      <c r="AV183" s="132">
        <f t="shared" si="46"/>
        <v>0</v>
      </c>
      <c r="AW183" s="132">
        <f t="shared" si="46"/>
        <v>0</v>
      </c>
      <c r="AX183" s="132">
        <f t="shared" si="46"/>
        <v>0</v>
      </c>
      <c r="AY183" s="132">
        <f t="shared" si="46"/>
        <v>-300000</v>
      </c>
      <c r="BA183" s="129">
        <f t="shared" si="44"/>
        <v>-1000000</v>
      </c>
      <c r="BB183" s="123"/>
    </row>
    <row r="184" spans="1:54" x14ac:dyDescent="0.25">
      <c r="A184" s="131" t="s">
        <v>70</v>
      </c>
      <c r="B184" s="132">
        <f t="shared" ref="B184:W184" si="47">B156+B160+B164+B168+B172+B176+B180+B152</f>
        <v>0</v>
      </c>
      <c r="C184" s="132">
        <f t="shared" si="47"/>
        <v>0</v>
      </c>
      <c r="D184" s="132">
        <f t="shared" si="47"/>
        <v>0</v>
      </c>
      <c r="E184" s="132">
        <f t="shared" si="47"/>
        <v>0</v>
      </c>
      <c r="F184" s="132">
        <f t="shared" si="47"/>
        <v>0</v>
      </c>
      <c r="G184" s="132">
        <f t="shared" si="47"/>
        <v>0</v>
      </c>
      <c r="H184" s="132">
        <f t="shared" si="47"/>
        <v>0</v>
      </c>
      <c r="I184" s="132">
        <f t="shared" si="47"/>
        <v>0</v>
      </c>
      <c r="J184" s="132">
        <f t="shared" si="47"/>
        <v>0</v>
      </c>
      <c r="K184" s="132">
        <f t="shared" si="47"/>
        <v>0</v>
      </c>
      <c r="L184" s="132">
        <f t="shared" si="47"/>
        <v>0</v>
      </c>
      <c r="M184" s="132">
        <f t="shared" si="47"/>
        <v>0</v>
      </c>
      <c r="N184" s="132">
        <f t="shared" si="47"/>
        <v>0</v>
      </c>
      <c r="O184" s="132">
        <f t="shared" si="47"/>
        <v>0</v>
      </c>
      <c r="P184" s="132">
        <f t="shared" si="47"/>
        <v>0</v>
      </c>
      <c r="Q184" s="132">
        <f t="shared" si="47"/>
        <v>0</v>
      </c>
      <c r="R184" s="132">
        <f t="shared" si="47"/>
        <v>0</v>
      </c>
      <c r="S184" s="132">
        <f t="shared" si="47"/>
        <v>0</v>
      </c>
      <c r="T184" s="132">
        <f t="shared" si="47"/>
        <v>0</v>
      </c>
      <c r="U184" s="132">
        <f t="shared" si="47"/>
        <v>0</v>
      </c>
      <c r="V184" s="132">
        <f t="shared" si="47"/>
        <v>0</v>
      </c>
      <c r="W184" s="132">
        <f t="shared" si="47"/>
        <v>0</v>
      </c>
      <c r="X184" s="132">
        <f>X156+X160+X164+X168+X172+X176+X180+X152</f>
        <v>-556950</v>
      </c>
      <c r="Y184" s="132">
        <f t="shared" ref="Y184:AY184" si="48">Y156+Y160+Y164+Y168+Y172+Y176+Y180+Y152</f>
        <v>0</v>
      </c>
      <c r="Z184" s="132">
        <f t="shared" si="48"/>
        <v>0</v>
      </c>
      <c r="AA184" s="132">
        <f t="shared" si="48"/>
        <v>-1020900</v>
      </c>
      <c r="AB184" s="132">
        <f t="shared" si="48"/>
        <v>0</v>
      </c>
      <c r="AC184" s="132">
        <f t="shared" si="48"/>
        <v>0</v>
      </c>
      <c r="AD184" s="132">
        <f t="shared" si="48"/>
        <v>0</v>
      </c>
      <c r="AE184" s="132">
        <f t="shared" si="48"/>
        <v>0</v>
      </c>
      <c r="AF184" s="132">
        <f t="shared" si="48"/>
        <v>0</v>
      </c>
      <c r="AG184" s="132">
        <f t="shared" si="48"/>
        <v>0</v>
      </c>
      <c r="AH184" s="132">
        <f t="shared" si="48"/>
        <v>0</v>
      </c>
      <c r="AI184" s="132">
        <f t="shared" si="48"/>
        <v>0</v>
      </c>
      <c r="AJ184" s="132">
        <f t="shared" si="48"/>
        <v>0</v>
      </c>
      <c r="AK184" s="132">
        <f t="shared" si="48"/>
        <v>0</v>
      </c>
      <c r="AL184" s="132">
        <f t="shared" si="48"/>
        <v>0</v>
      </c>
      <c r="AM184" s="132">
        <f t="shared" si="48"/>
        <v>-1579568</v>
      </c>
      <c r="AN184" s="132">
        <f t="shared" si="48"/>
        <v>0</v>
      </c>
      <c r="AO184" s="132">
        <f t="shared" si="48"/>
        <v>0</v>
      </c>
      <c r="AP184" s="132">
        <f t="shared" si="48"/>
        <v>0</v>
      </c>
      <c r="AQ184" s="132">
        <f t="shared" si="48"/>
        <v>0</v>
      </c>
      <c r="AR184" s="132">
        <f t="shared" si="48"/>
        <v>0</v>
      </c>
      <c r="AS184" s="132">
        <f t="shared" si="48"/>
        <v>0</v>
      </c>
      <c r="AT184" s="132">
        <f t="shared" si="48"/>
        <v>0</v>
      </c>
      <c r="AU184" s="132">
        <f t="shared" si="48"/>
        <v>0</v>
      </c>
      <c r="AV184" s="132">
        <f t="shared" si="48"/>
        <v>0</v>
      </c>
      <c r="AW184" s="132">
        <f t="shared" si="48"/>
        <v>0</v>
      </c>
      <c r="AX184" s="132">
        <f t="shared" si="48"/>
        <v>0</v>
      </c>
      <c r="AY184" s="132">
        <f t="shared" si="48"/>
        <v>-1360024</v>
      </c>
      <c r="BA184" s="129">
        <f t="shared" si="44"/>
        <v>-4517442</v>
      </c>
      <c r="BB184" s="123"/>
    </row>
    <row r="185" spans="1:54" x14ac:dyDescent="0.25">
      <c r="A185" s="131" t="s">
        <v>79</v>
      </c>
      <c r="B185" s="132">
        <f t="shared" ref="B185:W185" si="49">B157+B161+B165+B169+B173+B177+B181+B153</f>
        <v>0</v>
      </c>
      <c r="C185" s="132">
        <f t="shared" si="49"/>
        <v>0</v>
      </c>
      <c r="D185" s="132">
        <f t="shared" si="49"/>
        <v>0</v>
      </c>
      <c r="E185" s="132">
        <f t="shared" si="49"/>
        <v>0</v>
      </c>
      <c r="F185" s="132">
        <f t="shared" si="49"/>
        <v>0</v>
      </c>
      <c r="G185" s="132">
        <f t="shared" si="49"/>
        <v>0</v>
      </c>
      <c r="H185" s="132">
        <f t="shared" si="49"/>
        <v>0</v>
      </c>
      <c r="I185" s="132">
        <f t="shared" si="49"/>
        <v>0</v>
      </c>
      <c r="J185" s="132">
        <f t="shared" si="49"/>
        <v>0</v>
      </c>
      <c r="K185" s="132">
        <f t="shared" si="49"/>
        <v>0</v>
      </c>
      <c r="L185" s="132">
        <f t="shared" si="49"/>
        <v>0</v>
      </c>
      <c r="M185" s="132">
        <f t="shared" si="49"/>
        <v>0</v>
      </c>
      <c r="N185" s="132">
        <f t="shared" si="49"/>
        <v>0</v>
      </c>
      <c r="O185" s="132">
        <f t="shared" si="49"/>
        <v>0</v>
      </c>
      <c r="P185" s="132">
        <f t="shared" si="49"/>
        <v>0</v>
      </c>
      <c r="Q185" s="132">
        <f t="shared" si="49"/>
        <v>0</v>
      </c>
      <c r="R185" s="132">
        <f t="shared" si="49"/>
        <v>0</v>
      </c>
      <c r="S185" s="132">
        <f t="shared" si="49"/>
        <v>0</v>
      </c>
      <c r="T185" s="132">
        <f t="shared" si="49"/>
        <v>0</v>
      </c>
      <c r="U185" s="132">
        <f t="shared" si="49"/>
        <v>0</v>
      </c>
      <c r="V185" s="132">
        <f t="shared" si="49"/>
        <v>0</v>
      </c>
      <c r="W185" s="132">
        <f t="shared" si="49"/>
        <v>0</v>
      </c>
      <c r="X185" s="132">
        <f>X157+X161+X165+X169+X173+X177+X181+X153</f>
        <v>-185650</v>
      </c>
      <c r="Y185" s="132">
        <f t="shared" ref="Y185:AY185" si="50">Y157+Y161+Y165+Y169+Y173+Y177+Y181+Y153</f>
        <v>0</v>
      </c>
      <c r="Z185" s="132">
        <f t="shared" si="50"/>
        <v>0</v>
      </c>
      <c r="AA185" s="132">
        <f t="shared" si="50"/>
        <v>-340300</v>
      </c>
      <c r="AB185" s="132">
        <f t="shared" si="50"/>
        <v>0</v>
      </c>
      <c r="AC185" s="132">
        <f t="shared" si="50"/>
        <v>0</v>
      </c>
      <c r="AD185" s="132">
        <f t="shared" si="50"/>
        <v>0</v>
      </c>
      <c r="AE185" s="132">
        <f t="shared" si="50"/>
        <v>0</v>
      </c>
      <c r="AF185" s="132">
        <f t="shared" si="50"/>
        <v>0</v>
      </c>
      <c r="AG185" s="132">
        <f t="shared" si="50"/>
        <v>0</v>
      </c>
      <c r="AH185" s="132">
        <f t="shared" si="50"/>
        <v>0</v>
      </c>
      <c r="AI185" s="132">
        <f t="shared" si="50"/>
        <v>0</v>
      </c>
      <c r="AJ185" s="132">
        <f t="shared" si="50"/>
        <v>0</v>
      </c>
      <c r="AK185" s="132">
        <f t="shared" si="50"/>
        <v>0</v>
      </c>
      <c r="AL185" s="132">
        <f t="shared" si="50"/>
        <v>0</v>
      </c>
      <c r="AM185" s="132">
        <f t="shared" si="50"/>
        <v>-526523</v>
      </c>
      <c r="AN185" s="132">
        <f t="shared" si="50"/>
        <v>0</v>
      </c>
      <c r="AO185" s="132">
        <f t="shared" si="50"/>
        <v>0</v>
      </c>
      <c r="AP185" s="132">
        <f t="shared" si="50"/>
        <v>0</v>
      </c>
      <c r="AQ185" s="132">
        <f t="shared" si="50"/>
        <v>0</v>
      </c>
      <c r="AR185" s="132">
        <f t="shared" si="50"/>
        <v>0</v>
      </c>
      <c r="AS185" s="132">
        <f t="shared" si="50"/>
        <v>0</v>
      </c>
      <c r="AT185" s="132">
        <f t="shared" si="50"/>
        <v>0</v>
      </c>
      <c r="AU185" s="132">
        <f t="shared" si="50"/>
        <v>0</v>
      </c>
      <c r="AV185" s="132">
        <f t="shared" si="50"/>
        <v>0</v>
      </c>
      <c r="AW185" s="132">
        <f t="shared" si="50"/>
        <v>0</v>
      </c>
      <c r="AX185" s="132">
        <f t="shared" si="50"/>
        <v>0</v>
      </c>
      <c r="AY185" s="132">
        <f t="shared" si="50"/>
        <v>-453342</v>
      </c>
      <c r="BA185" s="129">
        <f t="shared" si="44"/>
        <v>-1505815</v>
      </c>
      <c r="BB185" s="123"/>
    </row>
    <row r="186" spans="1:54" x14ac:dyDescent="0.25">
      <c r="A186" s="134" t="s">
        <v>68</v>
      </c>
      <c r="B186" s="135">
        <v>0</v>
      </c>
      <c r="C186" s="135">
        <v>0</v>
      </c>
      <c r="D186" s="135">
        <v>0</v>
      </c>
      <c r="E186" s="135">
        <v>0</v>
      </c>
      <c r="F186" s="135">
        <v>0</v>
      </c>
      <c r="G186" s="135">
        <v>0</v>
      </c>
      <c r="H186" s="135">
        <v>0</v>
      </c>
      <c r="I186" s="135">
        <v>0</v>
      </c>
      <c r="J186" s="135">
        <v>0</v>
      </c>
      <c r="K186" s="135">
        <v>0</v>
      </c>
      <c r="L186" s="135">
        <v>0</v>
      </c>
      <c r="M186" s="135">
        <v>0</v>
      </c>
      <c r="N186" s="135">
        <v>0</v>
      </c>
      <c r="O186" s="135">
        <v>0</v>
      </c>
      <c r="P186" s="135">
        <v>0</v>
      </c>
      <c r="Q186" s="135">
        <v>0</v>
      </c>
      <c r="R186" s="135">
        <v>0</v>
      </c>
      <c r="S186" s="135">
        <v>0</v>
      </c>
      <c r="T186" s="135">
        <v>0</v>
      </c>
      <c r="U186" s="135">
        <v>0</v>
      </c>
      <c r="V186" s="135">
        <v>0</v>
      </c>
      <c r="W186" s="135">
        <v>0</v>
      </c>
      <c r="X186" s="135">
        <f>'Individual Inputs'!I65*-1</f>
        <v>-150000</v>
      </c>
      <c r="Y186" s="135">
        <v>0</v>
      </c>
      <c r="Z186" s="135">
        <v>0</v>
      </c>
      <c r="AA186" s="135">
        <f>('Individual Inputs'!I66+'Individual Inputs'!I67)*-1</f>
        <v>-300000</v>
      </c>
      <c r="AB186" s="135">
        <v>0</v>
      </c>
      <c r="AC186" s="135">
        <v>0</v>
      </c>
      <c r="AD186" s="135">
        <v>0</v>
      </c>
      <c r="AE186" s="135">
        <v>0</v>
      </c>
      <c r="AF186" s="135">
        <v>0</v>
      </c>
      <c r="AG186" s="135">
        <v>0</v>
      </c>
      <c r="AH186" s="135">
        <v>0</v>
      </c>
      <c r="AI186" s="135">
        <v>0</v>
      </c>
      <c r="AJ186" s="135">
        <v>0</v>
      </c>
      <c r="AK186" s="135">
        <v>0</v>
      </c>
      <c r="AL186" s="135">
        <v>0</v>
      </c>
      <c r="AM186" s="135">
        <f>('Individual Inputs'!I68+'Individual Inputs'!I69)*-1</f>
        <v>-250000</v>
      </c>
      <c r="AN186" s="135">
        <v>0</v>
      </c>
      <c r="AO186" s="135">
        <v>0</v>
      </c>
      <c r="AP186" s="135">
        <v>0</v>
      </c>
      <c r="AQ186" s="135">
        <v>0</v>
      </c>
      <c r="AR186" s="135">
        <v>0</v>
      </c>
      <c r="AS186" s="135">
        <v>0</v>
      </c>
      <c r="AT186" s="135">
        <v>0</v>
      </c>
      <c r="AU186" s="135">
        <v>0</v>
      </c>
      <c r="AV186" s="135">
        <v>0</v>
      </c>
      <c r="AW186" s="135">
        <v>0</v>
      </c>
      <c r="AX186" s="135">
        <v>0</v>
      </c>
      <c r="AY186" s="137">
        <f>('Individual Inputs'!I70+'Individual Inputs'!I71+'Individual Inputs'!I72)*-1</f>
        <v>-300000</v>
      </c>
      <c r="BB186" s="152">
        <f>SUM(B186:BA186)</f>
        <v>-1000000</v>
      </c>
    </row>
    <row r="187" spans="1:54" x14ac:dyDescent="0.25">
      <c r="A187" s="134" t="s">
        <v>73</v>
      </c>
      <c r="B187" s="135">
        <v>0</v>
      </c>
      <c r="C187" s="135">
        <v>0</v>
      </c>
      <c r="D187" s="135">
        <v>0</v>
      </c>
      <c r="E187" s="135">
        <v>0</v>
      </c>
      <c r="F187" s="135">
        <v>0</v>
      </c>
      <c r="G187" s="135">
        <v>0</v>
      </c>
      <c r="H187" s="135">
        <v>0</v>
      </c>
      <c r="I187" s="135">
        <v>0</v>
      </c>
      <c r="J187" s="135">
        <v>0</v>
      </c>
      <c r="K187" s="135">
        <v>0</v>
      </c>
      <c r="L187" s="135">
        <v>0</v>
      </c>
      <c r="M187" s="135">
        <v>0</v>
      </c>
      <c r="N187" s="135">
        <v>0</v>
      </c>
      <c r="O187" s="135">
        <v>0</v>
      </c>
      <c r="P187" s="135">
        <v>0</v>
      </c>
      <c r="Q187" s="135">
        <v>0</v>
      </c>
      <c r="R187" s="135">
        <v>0</v>
      </c>
      <c r="S187" s="135">
        <v>0</v>
      </c>
      <c r="T187" s="135">
        <v>0</v>
      </c>
      <c r="U187" s="135">
        <v>0</v>
      </c>
      <c r="V187" s="135">
        <v>0</v>
      </c>
      <c r="W187" s="135">
        <v>0</v>
      </c>
      <c r="X187" s="135">
        <f>'Individual Inputs'!H12*'Individual Inputs'!M12*'Individual Inputs'!I74*-1</f>
        <v>-556950</v>
      </c>
      <c r="Y187" s="135">
        <v>0</v>
      </c>
      <c r="Z187" s="135">
        <v>0</v>
      </c>
      <c r="AA187" s="135">
        <f>(('Individual Inputs'!H13*'Individual Inputs'!M13*'Individual Inputs'!I74)+'Individual Inputs'!H14*'Individual Inputs'!M14*'Individual Inputs'!I74)*-1</f>
        <v>-1020900</v>
      </c>
      <c r="AB187" s="135">
        <v>0</v>
      </c>
      <c r="AC187" s="135">
        <v>0</v>
      </c>
      <c r="AD187" s="135">
        <v>0</v>
      </c>
      <c r="AE187" s="135">
        <v>0</v>
      </c>
      <c r="AF187" s="135">
        <v>0</v>
      </c>
      <c r="AG187" s="135">
        <v>0</v>
      </c>
      <c r="AH187" s="135">
        <v>0</v>
      </c>
      <c r="AI187" s="135">
        <v>0</v>
      </c>
      <c r="AJ187" s="135">
        <v>0</v>
      </c>
      <c r="AK187" s="135">
        <v>0</v>
      </c>
      <c r="AL187" s="135">
        <v>0</v>
      </c>
      <c r="AM187" s="135">
        <f>-1*('Individual Inputs'!H15*'Individual Inputs'!M15*'Individual Inputs'!I74+'Individual Inputs'!H16*'Individual Inputs'!M16*'Individual Inputs'!I74)</f>
        <v>-1579567.5</v>
      </c>
      <c r="AN187" s="135">
        <v>0</v>
      </c>
      <c r="AO187" s="135">
        <v>0</v>
      </c>
      <c r="AP187" s="135">
        <v>0</v>
      </c>
      <c r="AQ187" s="135">
        <v>0</v>
      </c>
      <c r="AR187" s="135">
        <v>0</v>
      </c>
      <c r="AS187" s="135">
        <v>0</v>
      </c>
      <c r="AT187" s="135">
        <v>0</v>
      </c>
      <c r="AU187" s="135">
        <v>0</v>
      </c>
      <c r="AV187" s="135">
        <v>0</v>
      </c>
      <c r="AW187" s="135">
        <v>0</v>
      </c>
      <c r="AX187" s="135">
        <v>0</v>
      </c>
      <c r="AY187" s="156">
        <f>('Individual Inputs'!H17*'Individual Inputs'!M17*'Individual Inputs'!I74+'Individual Inputs'!H18*'Individual Inputs'!M18*'Individual Inputs'!I74+'Individual Inputs'!H19*'Individual Inputs'!M19*'Individual Inputs'!I74)*-1</f>
        <v>-1360023.75</v>
      </c>
      <c r="BB187" s="152">
        <f>SUM(B187:BA187)</f>
        <v>-4517441.25</v>
      </c>
    </row>
    <row r="188" spans="1:54" x14ac:dyDescent="0.25">
      <c r="A188" s="134" t="s">
        <v>69</v>
      </c>
      <c r="B188" s="135">
        <v>0</v>
      </c>
      <c r="C188" s="135">
        <v>0</v>
      </c>
      <c r="D188" s="135">
        <v>0</v>
      </c>
      <c r="E188" s="135">
        <v>0</v>
      </c>
      <c r="F188" s="135">
        <v>0</v>
      </c>
      <c r="G188" s="135">
        <v>0</v>
      </c>
      <c r="H188" s="135">
        <v>0</v>
      </c>
      <c r="I188" s="135">
        <v>0</v>
      </c>
      <c r="J188" s="135">
        <v>0</v>
      </c>
      <c r="K188" s="135">
        <v>0</v>
      </c>
      <c r="L188" s="135">
        <v>0</v>
      </c>
      <c r="M188" s="135">
        <v>0</v>
      </c>
      <c r="N188" s="135">
        <v>0</v>
      </c>
      <c r="O188" s="135">
        <v>0</v>
      </c>
      <c r="P188" s="135">
        <v>0</v>
      </c>
      <c r="Q188" s="135">
        <v>0</v>
      </c>
      <c r="R188" s="135">
        <v>0</v>
      </c>
      <c r="S188" s="135">
        <v>0</v>
      </c>
      <c r="T188" s="135">
        <v>0</v>
      </c>
      <c r="U188" s="135">
        <v>0</v>
      </c>
      <c r="V188" s="135">
        <v>0</v>
      </c>
      <c r="W188" s="135">
        <v>0</v>
      </c>
      <c r="X188" s="135">
        <f>'Individual Inputs'!H12*'Individual Inputs'!M12*'Individual Inputs'!I75*-1</f>
        <v>-185650</v>
      </c>
      <c r="Y188" s="135">
        <f>Y14*'Individual Inputs'!$I$77</f>
        <v>0</v>
      </c>
      <c r="Z188" s="135">
        <f>Z14*'Individual Inputs'!$I$77</f>
        <v>0</v>
      </c>
      <c r="AA188" s="135">
        <f>('Individual Inputs'!H14*'Individual Inputs'!M14*'Individual Inputs'!I75+'Individual Inputs'!H13*'Individual Inputs'!M13*'Individual Inputs'!I75)*-1</f>
        <v>-340300</v>
      </c>
      <c r="AB188" s="135">
        <v>0</v>
      </c>
      <c r="AC188" s="135">
        <v>0</v>
      </c>
      <c r="AD188" s="135">
        <v>0</v>
      </c>
      <c r="AE188" s="135">
        <v>0</v>
      </c>
      <c r="AF188" s="135">
        <v>0</v>
      </c>
      <c r="AG188" s="135">
        <v>0</v>
      </c>
      <c r="AH188" s="135">
        <v>0</v>
      </c>
      <c r="AI188" s="135">
        <v>0</v>
      </c>
      <c r="AJ188" s="135">
        <v>0</v>
      </c>
      <c r="AK188" s="135">
        <v>0</v>
      </c>
      <c r="AL188" s="135">
        <v>0</v>
      </c>
      <c r="AM188" s="135">
        <f>('Individual Inputs'!H15*'Individual Inputs'!M15*'Individual Inputs'!I75+'Individual Inputs'!H16*'Individual Inputs'!M16*'Individual Inputs'!I75)*-1</f>
        <v>-526522.5</v>
      </c>
      <c r="AN188" s="135">
        <v>0</v>
      </c>
      <c r="AO188" s="135">
        <v>0</v>
      </c>
      <c r="AP188" s="135">
        <v>0</v>
      </c>
      <c r="AQ188" s="135">
        <v>0</v>
      </c>
      <c r="AR188" s="135">
        <v>0</v>
      </c>
      <c r="AS188" s="135">
        <v>0</v>
      </c>
      <c r="AT188" s="135">
        <v>0</v>
      </c>
      <c r="AU188" s="135">
        <v>0</v>
      </c>
      <c r="AV188" s="135">
        <v>0</v>
      </c>
      <c r="AW188" s="135">
        <v>0</v>
      </c>
      <c r="AX188" s="135">
        <v>0</v>
      </c>
      <c r="AY188" s="137">
        <f>('Individual Inputs'!H17*'Individual Inputs'!M17*'Individual Inputs'!I75+'Individual Inputs'!H18*'Individual Inputs'!M18*'Individual Inputs'!I75+'Individual Inputs'!H19*'Individual Inputs'!M19*'Individual Inputs'!I75)*-1</f>
        <v>-453341.25</v>
      </c>
      <c r="BB188" s="152">
        <f>SUM(B188:BA188)</f>
        <v>-1505813.75</v>
      </c>
    </row>
    <row r="189" spans="1:54" x14ac:dyDescent="0.25">
      <c r="A189" s="121"/>
      <c r="B189" s="123"/>
      <c r="C189" s="123"/>
      <c r="D189" s="123"/>
      <c r="E189" s="123"/>
      <c r="F189" s="123"/>
      <c r="G189" s="123"/>
      <c r="H189" s="123"/>
      <c r="I189" s="123"/>
      <c r="J189" s="123"/>
      <c r="K189" s="123"/>
      <c r="L189" s="123"/>
      <c r="M189" s="123"/>
      <c r="N189" s="123"/>
      <c r="O189" s="123"/>
      <c r="P189" s="123"/>
      <c r="Q189" s="123"/>
      <c r="R189" s="123"/>
      <c r="S189" s="123"/>
      <c r="T189" s="123"/>
      <c r="U189" s="123"/>
      <c r="V189" s="123"/>
      <c r="W189" s="123"/>
      <c r="X189" s="123"/>
      <c r="Y189" s="123"/>
      <c r="Z189" s="123"/>
      <c r="AA189" s="123"/>
      <c r="AB189" s="123"/>
      <c r="AC189" s="123"/>
      <c r="AD189" s="123"/>
      <c r="AE189" s="123"/>
      <c r="AF189" s="123"/>
      <c r="AG189" s="123"/>
      <c r="AH189" s="123"/>
      <c r="AI189" s="123"/>
      <c r="AJ189" s="123"/>
      <c r="AK189" s="123"/>
      <c r="AL189" s="123"/>
      <c r="AM189" s="123"/>
      <c r="AN189" s="123"/>
      <c r="AO189" s="123"/>
      <c r="AP189" s="139"/>
      <c r="BB189" s="123"/>
    </row>
    <row r="190" spans="1:54" x14ac:dyDescent="0.25">
      <c r="A190" s="120"/>
      <c r="B190" s="120"/>
      <c r="C190" s="120"/>
      <c r="D190" s="120"/>
      <c r="E190" s="120"/>
      <c r="F190" s="120"/>
      <c r="G190" s="120"/>
      <c r="H190" s="120"/>
      <c r="I190" s="120"/>
      <c r="J190" s="120"/>
      <c r="K190" s="120"/>
      <c r="L190" s="120"/>
      <c r="M190" s="120"/>
      <c r="N190" s="120"/>
      <c r="O190" s="120"/>
      <c r="P190" s="120"/>
      <c r="Q190" s="120"/>
      <c r="R190" s="120"/>
      <c r="S190" s="120"/>
      <c r="T190" s="120"/>
      <c r="U190" s="120"/>
      <c r="V190" s="120"/>
      <c r="W190" s="120"/>
      <c r="X190" s="120"/>
      <c r="Y190" s="120"/>
      <c r="Z190" s="120"/>
      <c r="AA190" s="120"/>
      <c r="AB190" s="120"/>
      <c r="AC190" s="120"/>
      <c r="AD190" s="120"/>
      <c r="AE190" s="120"/>
      <c r="AF190" s="120"/>
      <c r="AG190" s="120"/>
      <c r="AH190" s="120"/>
      <c r="AI190" s="120"/>
      <c r="AJ190" s="120"/>
      <c r="AK190" s="120"/>
      <c r="AL190" s="120"/>
      <c r="AM190" s="120"/>
      <c r="AN190" s="120"/>
      <c r="AO190" s="120"/>
      <c r="AP190" s="139">
        <f>SUM(B190:AO190)</f>
        <v>0</v>
      </c>
      <c r="BB190" s="123"/>
    </row>
    <row r="191" spans="1:54" x14ac:dyDescent="0.25">
      <c r="A191" s="159"/>
      <c r="B191" s="159">
        <v>-67280770.715000004</v>
      </c>
      <c r="C191" s="159">
        <v>-1767508.9228426535</v>
      </c>
      <c r="D191" s="159">
        <v>-1636997.1510616902</v>
      </c>
      <c r="E191" s="159">
        <v>-2393454.7982431687</v>
      </c>
      <c r="F191" s="159">
        <v>-3079651.7810537601</v>
      </c>
      <c r="G191" s="159">
        <v>-3695588.0994934682</v>
      </c>
      <c r="H191" s="159">
        <v>-4241263.7535622846</v>
      </c>
      <c r="I191" s="159">
        <v>-5068221.1962976474</v>
      </c>
      <c r="J191" s="159">
        <v>-5917576.8420562511</v>
      </c>
      <c r="K191" s="159">
        <v>-6632987.0463211834</v>
      </c>
      <c r="L191" s="159">
        <v>-7214451.8090924174</v>
      </c>
      <c r="M191" s="159">
        <v>-7661971.130369951</v>
      </c>
      <c r="N191" s="159">
        <v>-7975545.0101537844</v>
      </c>
      <c r="O191" s="159">
        <v>-9075945.0804157872</v>
      </c>
      <c r="P191" s="159">
        <v>-10228587.711477572</v>
      </c>
      <c r="Q191" s="159">
        <v>-11135290.545234293</v>
      </c>
      <c r="R191" s="159">
        <v>-11680886.915019203</v>
      </c>
      <c r="S191" s="159">
        <v>-11865376.820832392</v>
      </c>
      <c r="T191" s="159">
        <v>-11688760.262673797</v>
      </c>
      <c r="U191" s="159">
        <v>-11151037.240543425</v>
      </c>
      <c r="V191" s="159">
        <v>-10252207.75444131</v>
      </c>
      <c r="W191" s="159">
        <v>-8992271.8043674212</v>
      </c>
      <c r="X191" s="159">
        <v>49246829.804941401</v>
      </c>
      <c r="Y191" s="159">
        <v>-5590606.1291274559</v>
      </c>
      <c r="Z191" s="159">
        <v>-4092763.8716860786</v>
      </c>
      <c r="AA191" s="159">
        <v>103157559.18387543</v>
      </c>
      <c r="AB191" s="159">
        <v>-3267745.9990887293</v>
      </c>
      <c r="AC191" s="159">
        <v>-4767189.1589617757</v>
      </c>
      <c r="AD191" s="159">
        <v>-5926361.7277712254</v>
      </c>
      <c r="AE191" s="159">
        <v>-6745263.7055170797</v>
      </c>
      <c r="AF191" s="159">
        <v>-7223895.0921993284</v>
      </c>
      <c r="AG191" s="159">
        <v>-7362255.8878179928</v>
      </c>
      <c r="AH191" s="159">
        <v>-7160346.0923730554</v>
      </c>
      <c r="AI191" s="159">
        <v>-10218165.70586453</v>
      </c>
      <c r="AJ191" s="159">
        <v>-5735714.7282923739</v>
      </c>
      <c r="AK191" s="159">
        <v>-4512993.1596567044</v>
      </c>
      <c r="AL191" s="159">
        <v>-2950000.9999573049</v>
      </c>
      <c r="AM191" s="159">
        <v>151482396.48580444</v>
      </c>
      <c r="AN191" s="159">
        <v>-3131062.1078914781</v>
      </c>
      <c r="AO191" s="159">
        <v>-4517186.0972283399</v>
      </c>
      <c r="AP191" s="159">
        <v>-5588911.452245024</v>
      </c>
      <c r="AQ191" s="159">
        <v>-6346238.1729415366</v>
      </c>
      <c r="AR191" s="159">
        <v>-6789166.2593178637</v>
      </c>
      <c r="AS191" s="159">
        <v>-6917695.7113740267</v>
      </c>
      <c r="AT191" s="159">
        <v>-6731826.5291100163</v>
      </c>
      <c r="AU191" s="159">
        <v>-6014167.4081779979</v>
      </c>
      <c r="AV191" s="159">
        <v>-5190442.9862591308</v>
      </c>
      <c r="AW191" s="159">
        <v>-4052319.930020126</v>
      </c>
      <c r="AX191" s="159">
        <v>-2599798.2394608608</v>
      </c>
      <c r="AY191" s="159">
        <v>140595757.99684492</v>
      </c>
      <c r="BB191" s="123"/>
    </row>
    <row r="192" spans="1:54" x14ac:dyDescent="0.25">
      <c r="A192" s="160"/>
      <c r="B192" s="160">
        <v>6</v>
      </c>
      <c r="C192" s="160">
        <v>6</v>
      </c>
      <c r="D192" s="160">
        <v>6</v>
      </c>
      <c r="E192" s="160">
        <v>6</v>
      </c>
      <c r="F192" s="160">
        <v>6</v>
      </c>
      <c r="G192" s="160">
        <v>6</v>
      </c>
      <c r="H192" s="160">
        <v>6</v>
      </c>
      <c r="I192" s="160">
        <v>6</v>
      </c>
      <c r="J192" s="160">
        <v>6</v>
      </c>
      <c r="K192" s="160">
        <v>6</v>
      </c>
      <c r="L192" s="160">
        <v>6</v>
      </c>
      <c r="M192" s="160">
        <v>6</v>
      </c>
      <c r="N192" s="160">
        <v>6</v>
      </c>
      <c r="O192" s="160">
        <v>6</v>
      </c>
      <c r="P192" s="160">
        <v>6</v>
      </c>
      <c r="Q192" s="160">
        <v>6</v>
      </c>
      <c r="R192" s="160">
        <v>6</v>
      </c>
      <c r="S192" s="160">
        <v>6</v>
      </c>
      <c r="T192" s="160">
        <v>6</v>
      </c>
      <c r="U192" s="160">
        <v>6</v>
      </c>
      <c r="V192" s="160">
        <v>6</v>
      </c>
      <c r="W192" s="160">
        <v>6</v>
      </c>
      <c r="X192" s="160">
        <v>6</v>
      </c>
      <c r="Y192" s="160">
        <v>6</v>
      </c>
      <c r="Z192" s="160">
        <v>6</v>
      </c>
      <c r="AA192" s="160">
        <v>6</v>
      </c>
      <c r="AB192" s="160">
        <v>6</v>
      </c>
      <c r="AC192" s="160">
        <v>6</v>
      </c>
      <c r="AD192" s="160">
        <v>6</v>
      </c>
      <c r="AE192" s="160">
        <v>6</v>
      </c>
      <c r="AF192" s="160">
        <v>6</v>
      </c>
      <c r="AG192" s="160">
        <v>6</v>
      </c>
      <c r="AH192" s="160">
        <v>6</v>
      </c>
      <c r="AI192" s="160">
        <v>6</v>
      </c>
      <c r="AJ192" s="160">
        <v>6</v>
      </c>
      <c r="AK192" s="160">
        <v>6</v>
      </c>
      <c r="AL192" s="160">
        <v>6</v>
      </c>
      <c r="AM192" s="160">
        <v>6</v>
      </c>
      <c r="AN192" s="160">
        <v>6</v>
      </c>
      <c r="AO192" s="160">
        <v>6</v>
      </c>
      <c r="AP192" s="160">
        <v>6</v>
      </c>
      <c r="AQ192" s="160">
        <v>6</v>
      </c>
      <c r="AR192" s="160">
        <v>6</v>
      </c>
      <c r="AS192" s="160">
        <v>6</v>
      </c>
      <c r="AT192" s="160">
        <v>6</v>
      </c>
      <c r="AU192" s="160">
        <v>6</v>
      </c>
      <c r="AV192" s="160">
        <v>6</v>
      </c>
      <c r="AW192" s="160">
        <v>6</v>
      </c>
      <c r="AX192" s="160">
        <v>6</v>
      </c>
      <c r="AY192" s="160">
        <v>6</v>
      </c>
      <c r="BB192" s="123"/>
    </row>
    <row r="193" spans="1:54" x14ac:dyDescent="0.25">
      <c r="A193" s="160"/>
      <c r="B193" s="160">
        <v>0</v>
      </c>
      <c r="C193" s="160">
        <v>0</v>
      </c>
      <c r="D193" s="160">
        <v>0</v>
      </c>
      <c r="E193" s="160">
        <v>0</v>
      </c>
      <c r="F193" s="160">
        <v>0</v>
      </c>
      <c r="G193" s="160">
        <v>0</v>
      </c>
      <c r="H193" s="160">
        <v>0</v>
      </c>
      <c r="I193" s="160">
        <v>0</v>
      </c>
      <c r="J193" s="160">
        <v>0</v>
      </c>
      <c r="K193" s="160">
        <v>0</v>
      </c>
      <c r="L193" s="160">
        <v>0</v>
      </c>
      <c r="M193" s="160">
        <v>0</v>
      </c>
      <c r="N193" s="160">
        <v>0</v>
      </c>
      <c r="O193" s="160">
        <v>0</v>
      </c>
      <c r="P193" s="160">
        <v>0</v>
      </c>
      <c r="Q193" s="160">
        <v>0</v>
      </c>
      <c r="R193" s="160">
        <v>0</v>
      </c>
      <c r="S193" s="160">
        <v>0</v>
      </c>
      <c r="T193" s="160">
        <v>0</v>
      </c>
      <c r="U193" s="160">
        <v>0</v>
      </c>
      <c r="V193" s="160">
        <v>0</v>
      </c>
      <c r="W193" s="160">
        <v>0</v>
      </c>
      <c r="X193" s="160">
        <v>0</v>
      </c>
      <c r="Y193" s="160">
        <v>0</v>
      </c>
      <c r="Z193" s="160">
        <v>0</v>
      </c>
      <c r="AA193" s="160">
        <v>0</v>
      </c>
      <c r="AB193" s="160">
        <v>0</v>
      </c>
      <c r="AC193" s="160">
        <v>0</v>
      </c>
      <c r="AD193" s="160">
        <v>0</v>
      </c>
      <c r="AE193" s="160">
        <v>0</v>
      </c>
      <c r="AF193" s="160">
        <v>0</v>
      </c>
      <c r="AG193" s="160">
        <v>0</v>
      </c>
      <c r="AH193" s="160">
        <v>0</v>
      </c>
      <c r="AI193" s="160">
        <v>0</v>
      </c>
      <c r="AJ193" s="160">
        <v>0</v>
      </c>
      <c r="AK193" s="160">
        <v>0</v>
      </c>
      <c r="AL193" s="160">
        <v>0</v>
      </c>
      <c r="AM193" s="160">
        <v>0</v>
      </c>
      <c r="AN193" s="160">
        <v>0</v>
      </c>
      <c r="AO193" s="160">
        <v>0</v>
      </c>
      <c r="AP193" s="160">
        <v>0</v>
      </c>
      <c r="AQ193" s="160">
        <v>0</v>
      </c>
      <c r="AR193" s="160">
        <v>0</v>
      </c>
      <c r="AS193" s="160">
        <v>0</v>
      </c>
      <c r="AT193" s="160">
        <v>0</v>
      </c>
      <c r="AU193" s="160">
        <v>0</v>
      </c>
      <c r="AV193" s="160">
        <v>0</v>
      </c>
      <c r="AW193" s="160">
        <v>0</v>
      </c>
      <c r="AX193" s="160">
        <v>0</v>
      </c>
      <c r="AY193" s="160">
        <v>0</v>
      </c>
      <c r="BB193" s="123"/>
    </row>
    <row r="194" spans="1:54" x14ac:dyDescent="0.25">
      <c r="A194" s="149"/>
      <c r="B194" s="149">
        <v>0</v>
      </c>
      <c r="C194" s="149">
        <v>-336403.85357500002</v>
      </c>
      <c r="D194" s="149">
        <v>-345241.3981892133</v>
      </c>
      <c r="E194" s="149">
        <v>-353426.38394452172</v>
      </c>
      <c r="F194" s="149">
        <v>-370569.0161142812</v>
      </c>
      <c r="G194" s="149">
        <v>-385967.27501955006</v>
      </c>
      <c r="H194" s="149">
        <v>-404445.21551701741</v>
      </c>
      <c r="I194" s="149">
        <v>-431456.44181808311</v>
      </c>
      <c r="J194" s="149">
        <v>-456797.5477995713</v>
      </c>
      <c r="K194" s="149">
        <v>-486385.43200985255</v>
      </c>
      <c r="L194" s="149">
        <v>-526423.56434959604</v>
      </c>
      <c r="M194" s="149">
        <v>-562495.82339505805</v>
      </c>
      <c r="N194" s="149">
        <v>-600805.67904690781</v>
      </c>
      <c r="O194" s="149">
        <v>-649132.02943163458</v>
      </c>
      <c r="P194" s="149">
        <v>-694511.75483371352</v>
      </c>
      <c r="Q194" s="149">
        <v>-745654.69339110132</v>
      </c>
      <c r="R194" s="149">
        <v>-811777.63850555511</v>
      </c>
      <c r="S194" s="149">
        <v>-870182.07308065123</v>
      </c>
      <c r="T194" s="149">
        <v>-929508.95718481322</v>
      </c>
      <c r="U194" s="149">
        <v>-1001010.1018420373</v>
      </c>
      <c r="V194" s="149">
        <v>-1056765.2880447544</v>
      </c>
      <c r="W194" s="149">
        <v>-1108026.3268169609</v>
      </c>
      <c r="X194" s="149">
        <v>-878501.6867844424</v>
      </c>
      <c r="Y194" s="149">
        <v>-922582.54539761005</v>
      </c>
      <c r="Z194" s="149">
        <v>-950535.57604324725</v>
      </c>
      <c r="AA194" s="149">
        <v>-445433.68006702996</v>
      </c>
      <c r="AB194" s="149">
        <v>-468969.69852342701</v>
      </c>
      <c r="AC194" s="149">
        <v>-485308.42851887073</v>
      </c>
      <c r="AD194" s="149">
        <v>-516142.93334922619</v>
      </c>
      <c r="AE194" s="149">
        <v>-545774.7419880823</v>
      </c>
      <c r="AF194" s="149">
        <v>-579501.06051566778</v>
      </c>
      <c r="AG194" s="149">
        <v>-623827.62965592917</v>
      </c>
      <c r="AH194" s="149">
        <v>-660638.90909501922</v>
      </c>
      <c r="AI194" s="149">
        <v>-696440.63955688453</v>
      </c>
      <c r="AJ194" s="149">
        <v>-757436.00397774624</v>
      </c>
      <c r="AK194" s="149">
        <v>-786114.57761920814</v>
      </c>
      <c r="AL194" s="149">
        <v>-808679.5434174916</v>
      </c>
      <c r="AM194" s="149">
        <v>-47023.054524386527</v>
      </c>
      <c r="AN194" s="149">
        <v>-77778.716613328157</v>
      </c>
      <c r="AO194" s="149">
        <v>-93434.027152785551</v>
      </c>
      <c r="AP194" s="149">
        <v>-117111.13663037974</v>
      </c>
      <c r="AQ194" s="149">
        <v>-145055.69389160487</v>
      </c>
      <c r="AR194" s="149">
        <v>-176786.88475631256</v>
      </c>
      <c r="AS194" s="149">
        <v>-212927.48462929338</v>
      </c>
      <c r="AT194" s="149">
        <v>-247515.96318616354</v>
      </c>
      <c r="AU194" s="149">
        <v>-281175.09583171358</v>
      </c>
      <c r="AV194" s="149">
        <v>-314954.02559083945</v>
      </c>
      <c r="AW194" s="149">
        <v>-340906.24052213511</v>
      </c>
      <c r="AX194" s="149">
        <v>-361167.84017223574</v>
      </c>
      <c r="AY194" s="149">
        <v>0</v>
      </c>
      <c r="BA194" s="139">
        <f>SUM(B194:AZ194)</f>
        <v>-25668710.31192093</v>
      </c>
      <c r="BB194" s="123"/>
    </row>
    <row r="195" spans="1:54" x14ac:dyDescent="0.25">
      <c r="A195" s="159"/>
      <c r="B195" s="159">
        <v>-67280770.715000004</v>
      </c>
      <c r="C195" s="159">
        <v>-2103912.7764176535</v>
      </c>
      <c r="D195" s="159">
        <v>-1982238.5492509035</v>
      </c>
      <c r="E195" s="159">
        <v>-2746881.1821876904</v>
      </c>
      <c r="F195" s="159">
        <v>-3450220.7971680411</v>
      </c>
      <c r="G195" s="159">
        <v>-4081555.3745130184</v>
      </c>
      <c r="H195" s="159">
        <v>-4645708.9690793017</v>
      </c>
      <c r="I195" s="159">
        <v>-5499677.6381157301</v>
      </c>
      <c r="J195" s="159">
        <v>-6374374.3898558225</v>
      </c>
      <c r="K195" s="159">
        <v>-7119372.4783310359</v>
      </c>
      <c r="L195" s="159">
        <v>-7740875.3734420137</v>
      </c>
      <c r="M195" s="159">
        <v>-8224466.9537650086</v>
      </c>
      <c r="N195" s="159">
        <v>-8576350.6892006919</v>
      </c>
      <c r="O195" s="159">
        <v>-9725077.1098474227</v>
      </c>
      <c r="P195" s="159">
        <v>-10923099.466311285</v>
      </c>
      <c r="Q195" s="159">
        <v>-11880945.238625394</v>
      </c>
      <c r="R195" s="159">
        <v>-12492664.553524759</v>
      </c>
      <c r="S195" s="159">
        <v>-12735558.893913044</v>
      </c>
      <c r="T195" s="159">
        <v>-12618269.219858611</v>
      </c>
      <c r="U195" s="159">
        <v>-12152047.342385462</v>
      </c>
      <c r="V195" s="159">
        <v>-11308973.042486064</v>
      </c>
      <c r="W195" s="159">
        <v>-10100298.131184382</v>
      </c>
      <c r="X195" s="159">
        <v>48368328.118156932</v>
      </c>
      <c r="Y195" s="159">
        <v>-6513188.6745250663</v>
      </c>
      <c r="Z195" s="159">
        <v>-5043299.4477293259</v>
      </c>
      <c r="AA195" s="159">
        <v>102712125.50380839</v>
      </c>
      <c r="AB195" s="159">
        <v>-3736715.6976121562</v>
      </c>
      <c r="AC195" s="159">
        <v>-5252497.5874806466</v>
      </c>
      <c r="AD195" s="159">
        <v>-6442504.661120452</v>
      </c>
      <c r="AE195" s="159">
        <v>-7291038.4475051621</v>
      </c>
      <c r="AF195" s="159">
        <v>-7803396.1527149957</v>
      </c>
      <c r="AG195" s="159">
        <v>-7986083.5174739221</v>
      </c>
      <c r="AH195" s="159">
        <v>-7820985.0014680745</v>
      </c>
      <c r="AI195" s="159">
        <v>-10914606.345421415</v>
      </c>
      <c r="AJ195" s="159">
        <v>-6493150.7322701197</v>
      </c>
      <c r="AK195" s="159">
        <v>-5299107.7372759124</v>
      </c>
      <c r="AL195" s="159">
        <v>-3758680.5433747964</v>
      </c>
      <c r="AM195" s="159">
        <v>151435373.43128005</v>
      </c>
      <c r="AN195" s="159">
        <v>-3208840.8245048062</v>
      </c>
      <c r="AO195" s="159">
        <v>-4610620.124381125</v>
      </c>
      <c r="AP195" s="159">
        <v>-5706022.5888754036</v>
      </c>
      <c r="AQ195" s="159">
        <v>-6491293.8668331411</v>
      </c>
      <c r="AR195" s="159">
        <v>-6965953.1440741764</v>
      </c>
      <c r="AS195" s="159">
        <v>-7130623.1960033197</v>
      </c>
      <c r="AT195" s="159">
        <v>-6979342.4922961798</v>
      </c>
      <c r="AU195" s="159">
        <v>-6295342.5040097116</v>
      </c>
      <c r="AV195" s="159">
        <v>-5505397.0118499706</v>
      </c>
      <c r="AW195" s="159">
        <v>-4393226.1705422616</v>
      </c>
      <c r="AX195" s="159">
        <v>-2960966.0796330967</v>
      </c>
      <c r="AY195" s="159">
        <v>140595757.99684492</v>
      </c>
      <c r="BB195" s="123"/>
    </row>
    <row r="196" spans="1:54" x14ac:dyDescent="0.25">
      <c r="A196" s="149"/>
      <c r="B196" s="149">
        <v>-67280770.715000004</v>
      </c>
      <c r="C196" s="149">
        <v>-69384683.491417661</v>
      </c>
      <c r="D196" s="149">
        <v>-71366922.040668562</v>
      </c>
      <c r="E196" s="149">
        <v>-74113803.222856253</v>
      </c>
      <c r="F196" s="149">
        <v>-77564024.0200243</v>
      </c>
      <c r="G196" s="149">
        <v>-81645579.39453733</v>
      </c>
      <c r="H196" s="149">
        <v>-86291288.36361663</v>
      </c>
      <c r="I196" s="149">
        <v>-91790966.001732364</v>
      </c>
      <c r="J196" s="149">
        <v>-98165340.391588181</v>
      </c>
      <c r="K196" s="149">
        <v>-105284712.86991921</v>
      </c>
      <c r="L196" s="149">
        <v>-113025588.24336122</v>
      </c>
      <c r="M196" s="149">
        <v>-121250055.19712622</v>
      </c>
      <c r="N196" s="149">
        <v>-129826405.88632692</v>
      </c>
      <c r="O196" s="149">
        <v>-139551482.99617437</v>
      </c>
      <c r="P196" s="149">
        <v>-150474582.46248567</v>
      </c>
      <c r="Q196" s="149">
        <v>-162355527.70111108</v>
      </c>
      <c r="R196" s="149">
        <v>-174848192.25463584</v>
      </c>
      <c r="S196" s="149">
        <v>-187583751.1485489</v>
      </c>
      <c r="T196" s="149">
        <v>-200202020.36840752</v>
      </c>
      <c r="U196" s="149">
        <v>-212354067.71079299</v>
      </c>
      <c r="V196" s="149">
        <v>-223663040.75327906</v>
      </c>
      <c r="W196" s="149">
        <v>-233763338.88446343</v>
      </c>
      <c r="X196" s="149">
        <v>-185395010.76630652</v>
      </c>
      <c r="Y196" s="149">
        <v>-191908199.44083157</v>
      </c>
      <c r="Z196" s="149">
        <v>-196951498.88856089</v>
      </c>
      <c r="AA196" s="149">
        <v>-94239373.384752497</v>
      </c>
      <c r="AB196" s="149">
        <v>-97976089.082364663</v>
      </c>
      <c r="AC196" s="149">
        <v>-103228586.66984531</v>
      </c>
      <c r="AD196" s="149">
        <v>-109671091.33096576</v>
      </c>
      <c r="AE196" s="149">
        <v>-116962129.77847092</v>
      </c>
      <c r="AF196" s="149">
        <v>-124765525.93118592</v>
      </c>
      <c r="AG196" s="149">
        <v>-132751609.44865984</v>
      </c>
      <c r="AH196" s="149">
        <v>-140572594.4501279</v>
      </c>
      <c r="AI196" s="149">
        <v>-151487200.7955493</v>
      </c>
      <c r="AJ196" s="149">
        <v>-157980351.52781942</v>
      </c>
      <c r="AK196" s="149">
        <v>-163279459.26509532</v>
      </c>
      <c r="AL196" s="149">
        <v>-167038139.8084701</v>
      </c>
      <c r="AM196" s="149">
        <v>-15602766.377190048</v>
      </c>
      <c r="AN196" s="149">
        <v>-18811607.201694857</v>
      </c>
      <c r="AO196" s="149">
        <v>-23422227.326075982</v>
      </c>
      <c r="AP196" s="149">
        <v>-29128249.914951384</v>
      </c>
      <c r="AQ196" s="149">
        <v>-35619543.781784527</v>
      </c>
      <c r="AR196" s="149">
        <v>-42585496.925858706</v>
      </c>
      <c r="AS196" s="149">
        <v>-49716120.121862032</v>
      </c>
      <c r="AT196" s="149">
        <v>-56695462.614158213</v>
      </c>
      <c r="AU196" s="149">
        <v>-62990805.118167929</v>
      </c>
      <c r="AV196" s="149">
        <v>-68496202.130017892</v>
      </c>
      <c r="AW196" s="149">
        <v>-72889428.300560147</v>
      </c>
      <c r="AX196" s="149">
        <v>-75850394.380193233</v>
      </c>
      <c r="AY196" s="149">
        <v>64745363.616651684</v>
      </c>
      <c r="BB196" s="123"/>
    </row>
    <row r="197" spans="1:54" x14ac:dyDescent="0.25">
      <c r="B197" s="161"/>
      <c r="C197" s="162"/>
      <c r="D197" s="162"/>
      <c r="E197" s="162"/>
      <c r="F197" s="162"/>
      <c r="G197" s="162"/>
      <c r="H197" s="162"/>
      <c r="I197" s="162"/>
      <c r="J197" s="162"/>
      <c r="K197" s="162"/>
      <c r="L197" s="162"/>
      <c r="M197" s="162"/>
      <c r="N197" s="162"/>
      <c r="O197" s="162"/>
      <c r="P197" s="162"/>
      <c r="Q197" s="162"/>
      <c r="R197" s="162"/>
      <c r="S197" s="162"/>
      <c r="T197" s="162"/>
      <c r="U197" s="162"/>
      <c r="V197" s="162"/>
      <c r="W197" s="162"/>
      <c r="X197" s="162"/>
      <c r="Y197" s="162"/>
      <c r="Z197" s="162"/>
      <c r="AA197" s="162"/>
      <c r="AB197" s="162"/>
      <c r="AC197" s="162"/>
      <c r="AD197" s="162"/>
      <c r="AE197" s="162"/>
      <c r="AF197" s="162"/>
      <c r="AG197" s="162"/>
      <c r="AH197" s="162"/>
      <c r="AI197" s="162"/>
      <c r="AJ197" s="162"/>
      <c r="AK197" s="162"/>
      <c r="AL197" s="162"/>
      <c r="AM197" s="162"/>
      <c r="AN197" s="162"/>
      <c r="AO197" s="162"/>
      <c r="AP197" s="139"/>
      <c r="BB197" s="123"/>
    </row>
    <row r="198" spans="1:54" x14ac:dyDescent="0.25">
      <c r="C198" s="161"/>
      <c r="AP198" s="139"/>
      <c r="BB198" s="123"/>
    </row>
    <row r="199" spans="1:54" x14ac:dyDescent="0.25">
      <c r="C199" s="161"/>
      <c r="D199" s="139"/>
      <c r="F199" s="139"/>
      <c r="U199">
        <f>IF(V199&gt;1,W199,X199)</f>
        <v>3</v>
      </c>
      <c r="V199">
        <v>1</v>
      </c>
      <c r="W199">
        <v>2</v>
      </c>
      <c r="X199">
        <v>3</v>
      </c>
      <c r="BB199" s="123"/>
    </row>
    <row r="200" spans="1:54" x14ac:dyDescent="0.25">
      <c r="C200" s="163"/>
      <c r="D200" s="164"/>
      <c r="F200" s="164"/>
      <c r="G200" s="164"/>
      <c r="H200" s="164"/>
      <c r="I200" s="164"/>
      <c r="J200" s="164"/>
      <c r="K200" s="164"/>
      <c r="L200" s="164"/>
      <c r="M200" s="164"/>
      <c r="N200" s="164"/>
      <c r="O200" s="164"/>
      <c r="BB200" s="123"/>
    </row>
    <row r="201" spans="1:54" x14ac:dyDescent="0.25">
      <c r="AP201" s="139"/>
      <c r="BB201" s="123"/>
    </row>
    <row r="202" spans="1:54" x14ac:dyDescent="0.25">
      <c r="AP202" s="13"/>
      <c r="BB202" s="123"/>
    </row>
    <row r="203" spans="1:54" x14ac:dyDescent="0.25">
      <c r="C203" s="165"/>
      <c r="D203" s="165"/>
      <c r="E203" s="165"/>
      <c r="F203" s="165"/>
      <c r="G203" s="165"/>
      <c r="H203" s="165"/>
      <c r="I203" s="165"/>
      <c r="J203" s="165"/>
      <c r="K203" s="165"/>
      <c r="L203" s="165"/>
      <c r="M203" s="165"/>
      <c r="N203" s="165"/>
      <c r="O203" s="165"/>
      <c r="P203" s="165"/>
      <c r="Q203" s="165"/>
      <c r="R203" s="165"/>
      <c r="S203" s="165"/>
      <c r="T203" s="165"/>
      <c r="U203" s="165"/>
      <c r="V203" s="165"/>
      <c r="W203" s="165"/>
      <c r="X203" s="165"/>
      <c r="Y203" s="165"/>
      <c r="Z203" s="165"/>
      <c r="AA203" s="165"/>
      <c r="AB203" s="165"/>
      <c r="AC203" s="165"/>
      <c r="AD203" s="165"/>
      <c r="AE203" s="165"/>
      <c r="AF203" s="165"/>
      <c r="AG203" s="165"/>
      <c r="AH203" s="165"/>
      <c r="AI203" s="165"/>
      <c r="AJ203" s="165"/>
      <c r="AK203" s="165"/>
      <c r="AL203" s="165"/>
      <c r="AM203" s="165"/>
      <c r="AN203" s="165"/>
      <c r="AO203" s="165"/>
      <c r="AP203" s="165"/>
      <c r="AQ203" s="165"/>
      <c r="AR203" s="165"/>
      <c r="AS203" s="165"/>
      <c r="AT203" s="165"/>
      <c r="AU203" s="165"/>
      <c r="AV203" s="165"/>
      <c r="AW203" s="165"/>
      <c r="AX203" s="165"/>
      <c r="AY203" s="165"/>
      <c r="BB203" s="123"/>
    </row>
    <row r="204" spans="1:54" x14ac:dyDescent="0.25">
      <c r="B204" s="166"/>
      <c r="C204" s="166">
        <f>(C205+B209)*'Individual Inputs'!$I$78/12</f>
        <v>-346950.8308142132</v>
      </c>
      <c r="D204" s="166">
        <f>(D205+C209)*'Individual Inputs'!$I$78/12</f>
        <v>-356826.38300052163</v>
      </c>
      <c r="E204" s="166">
        <f>(E205+D209)*'Individual Inputs'!$I$78/12</f>
        <v>-370536.86397796357</v>
      </c>
      <c r="F204" s="166">
        <f>(F205+E209)*'Individual Inputs'!$I$78/12</f>
        <v>-387727.97083316609</v>
      </c>
      <c r="G204" s="166">
        <f>(G205+F209)*'Individual Inputs'!$I$78/12</f>
        <v>-408067.55989027297</v>
      </c>
      <c r="H204" s="166">
        <f>(H205+G209)*'Individual Inputs'!$I$78/12</f>
        <v>-431221.82675504842</v>
      </c>
      <c r="I204" s="166">
        <f>(I205+H209)*'Individual Inputs'!$I$78/12</f>
        <v>-458613.01027647272</v>
      </c>
      <c r="J204" s="166">
        <f>(J205+I209)*'Individual Inputs'!$I$78/12</f>
        <v>-490367.25400822889</v>
      </c>
      <c r="K204" s="166">
        <f>(K205+J209)*'Individual Inputs'!$I$78/12</f>
        <v>-525836.08608882467</v>
      </c>
      <c r="L204" s="166">
        <f>(L205+K209)*'Individual Inputs'!$I$78/12</f>
        <v>-564371.70088857284</v>
      </c>
      <c r="M204" s="166">
        <f>(M205+L209)*'Individual Inputs'!$I$78/12</f>
        <v>-605323.05374963803</v>
      </c>
      <c r="N204" s="166">
        <f>(N205+M209)*'Individual Inputs'!$I$78/12</f>
        <v>-648035.84479089605</v>
      </c>
      <c r="O204" s="166">
        <f>(O205+N209)*'Individual Inputs'!$I$78/12</f>
        <v>-696456.36079167563</v>
      </c>
      <c r="P204" s="166">
        <f>(P205+O209)*'Individual Inputs'!$I$78/12</f>
        <v>-750854.68252601149</v>
      </c>
      <c r="Q204" s="166">
        <f>(Q205+P209)*'Individual Inputs'!$I$78/12</f>
        <v>-810029.693972026</v>
      </c>
      <c r="R204" s="166">
        <f>(R205+Q209)*'Individual Inputs'!$I$78/12</f>
        <v>-872205.89475335134</v>
      </c>
      <c r="S204" s="166">
        <f>(S205+R209)*'Individual Inputs'!$I$78/12</f>
        <v>-935601.78615840466</v>
      </c>
      <c r="T204" s="166">
        <f>(T205+S209)*'Individual Inputs'!$I$78/12</f>
        <v>-998426.96198204474</v>
      </c>
      <c r="U204" s="166">
        <f>(U205+T209)*'Individual Inputs'!$I$78/12</f>
        <v>-1058882.0639881052</v>
      </c>
      <c r="V204" s="166">
        <f>(V205+U209)*'Individual Inputs'!$I$78/12</f>
        <v>-1115158.7371492388</v>
      </c>
      <c r="W204" s="166">
        <f>(W205+V209)*'Individual Inputs'!$I$78/12</f>
        <v>-1165439.5846629608</v>
      </c>
      <c r="X204" s="166">
        <f>(X205+W209)*'Individual Inputs'!$I$78/12</f>
        <v>-924807.82613396598</v>
      </c>
      <c r="Y204" s="166">
        <f>(Y205+X209)*'Individual Inputs'!$I$78/12</f>
        <v>-957384.89591027296</v>
      </c>
      <c r="Z204" s="166">
        <f>(Z205+Y209)*'Individual Inputs'!$I$78/12</f>
        <v>-982495.8745950266</v>
      </c>
      <c r="AA204" s="166">
        <f>(AA205+Z209)*'Individual Inputs'!$I$78/12</f>
        <v>-471518.23892875807</v>
      </c>
      <c r="AB204" s="166">
        <f>(AB205+AA209)*'Individual Inputs'!$I$78/12</f>
        <v>-490214.56011884561</v>
      </c>
      <c r="AC204" s="166">
        <f>(AC205+AB209)*'Individual Inputs'!$I$78/12</f>
        <v>-516419.88506427145</v>
      </c>
      <c r="AD204" s="166">
        <f>(AD205+AC209)*'Individual Inputs'!$I$78/12</f>
        <v>-548514.61339947488</v>
      </c>
      <c r="AE204" s="166">
        <f>(AE205+AD209)*'Individual Inputs'!$I$78/12</f>
        <v>-584835.34595086344</v>
      </c>
      <c r="AF204" s="166">
        <f>(AF205+AE209)*'Individual Inputs'!$I$78/12</f>
        <v>-623710.3665489764</v>
      </c>
      <c r="AG204" s="166">
        <f>(AG205+AF209)*'Individual Inputs'!$I$78/12</f>
        <v>-663459.60044350626</v>
      </c>
      <c r="AH204" s="166">
        <f>(AH205+AG209)*'Individual Inputs'!$I$78/12</f>
        <v>-702394.57251039369</v>
      </c>
      <c r="AI204" s="166">
        <f>(AI205+AH209)*'Individual Inputs'!$I$78/12</f>
        <v>-756818.36524995894</v>
      </c>
      <c r="AJ204" s="166">
        <f>(AJ205+AI209)*'Individual Inputs'!$I$78/12</f>
        <v>-789025.57657502394</v>
      </c>
      <c r="AK204" s="166">
        <f>(AK205+AJ209)*'Individual Inputs'!$I$78/12</f>
        <v>-815392.27738797525</v>
      </c>
      <c r="AL204" s="166">
        <f>(AL205+AK209)*'Individual Inputs'!$I$78/12</f>
        <v>-834106.41894571017</v>
      </c>
      <c r="AM204" s="166">
        <f>(AM205+AL209)*'Individual Inputs'!$I$78/12</f>
        <v>-80791.223562545027</v>
      </c>
      <c r="AN204" s="166">
        <f>(AN205+AM209)*'Individual Inputs'!$I$78/12</f>
        <v>-96850.49021981511</v>
      </c>
      <c r="AO204" s="166">
        <f>(AO205+AN209)*'Individual Inputs'!$I$78/12</f>
        <v>-119842.39660435858</v>
      </c>
      <c r="AP204" s="166">
        <f>(AP205+AO209)*'Individual Inputs'!$I$78/12</f>
        <v>-148273.23619617478</v>
      </c>
      <c r="AQ204" s="166">
        <f>(AQ205+AP209)*'Individual Inputs'!$I$78/12</f>
        <v>-180606.0704555572</v>
      </c>
      <c r="AR204" s="166">
        <f>(AR205+AQ209)*'Individual Inputs'!$I$78/12</f>
        <v>-215296.27615010078</v>
      </c>
      <c r="AS204" s="166">
        <f>(AS205+AR209)*'Individual Inputs'!$I$78/12</f>
        <v>-250791.50693123846</v>
      </c>
      <c r="AT204" s="166">
        <f>(AT205+AS209)*'Individual Inputs'!$I$78/12</f>
        <v>-285531.65471866034</v>
      </c>
      <c r="AU204" s="166">
        <f>(AU205+AT209)*'Individual Inputs'!$I$78/12</f>
        <v>-316861.85436991596</v>
      </c>
      <c r="AV204" s="166">
        <f>(AV205+AU209)*'Individual Inputs'!$I$78/12</f>
        <v>-344248.02438785671</v>
      </c>
      <c r="AW204" s="166">
        <f>(AW205+AV209)*'Individual Inputs'!$I$78/12</f>
        <v>-366101.10308524012</v>
      </c>
      <c r="AX204" s="166">
        <f>(AX205+AW209)*'Individual Inputs'!$I$78/12</f>
        <v>-380829.29179972009</v>
      </c>
      <c r="AY204" s="166">
        <f>(AY205+AX209)*'Individual Inputs'!$I$78/12</f>
        <v>320310.34163858881</v>
      </c>
      <c r="BB204" s="123"/>
    </row>
    <row r="205" spans="1:54" s="120" customFormat="1" ht="12.75" x14ac:dyDescent="0.2">
      <c r="A205" s="120" t="s">
        <v>173</v>
      </c>
      <c r="B205" s="167">
        <f>B13+B24+B27+B37+B50+B63+B79+B99+B103+B107+B111+B115+B147+B183+B184+B185+B119+B123+B127+B131+B133+B135+B137+B139+B141+B143+B145</f>
        <v>-67622657.239999995</v>
      </c>
      <c r="C205" s="167">
        <f t="shared" ref="C205:V205" si="51">C13+C24+C27+C37+C50+C63+C79+C99+C103+C107+C111+C115+C147+C183+C184+C185+C119+C123+C127</f>
        <v>-1767508.9228426535</v>
      </c>
      <c r="D205" s="167">
        <f t="shared" si="51"/>
        <v>-1636997.1510616902</v>
      </c>
      <c r="E205" s="167">
        <f t="shared" si="51"/>
        <v>-2393454.7982431687</v>
      </c>
      <c r="F205" s="167">
        <f t="shared" si="51"/>
        <v>-3079651.7810537601</v>
      </c>
      <c r="G205" s="167">
        <f t="shared" si="51"/>
        <v>-3695588.0994934682</v>
      </c>
      <c r="H205" s="167">
        <f t="shared" si="51"/>
        <v>-4241263.7535622846</v>
      </c>
      <c r="I205" s="167">
        <f t="shared" si="51"/>
        <v>-5068221.1962976474</v>
      </c>
      <c r="J205" s="167">
        <f t="shared" si="51"/>
        <v>-5917576.8420562511</v>
      </c>
      <c r="K205" s="167">
        <f t="shared" si="51"/>
        <v>-6632987.0463211844</v>
      </c>
      <c r="L205" s="167">
        <f t="shared" si="51"/>
        <v>-7214451.8090924174</v>
      </c>
      <c r="M205" s="167">
        <f t="shared" si="51"/>
        <v>-7661971.130369951</v>
      </c>
      <c r="N205" s="167">
        <f t="shared" si="51"/>
        <v>-7975545.0101537835</v>
      </c>
      <c r="O205" s="167">
        <f t="shared" si="51"/>
        <v>-9075945.0804157853</v>
      </c>
      <c r="P205" s="167">
        <f t="shared" si="51"/>
        <v>-10228587.71147757</v>
      </c>
      <c r="Q205" s="167">
        <f t="shared" si="51"/>
        <v>-11135290.545234295</v>
      </c>
      <c r="R205" s="167">
        <f t="shared" si="51"/>
        <v>-11680886.915019203</v>
      </c>
      <c r="S205" s="167">
        <f t="shared" si="51"/>
        <v>-11865376.820832392</v>
      </c>
      <c r="T205" s="167">
        <f t="shared" si="51"/>
        <v>-11688760.262673797</v>
      </c>
      <c r="U205" s="167">
        <f t="shared" si="51"/>
        <v>-11151037.240543425</v>
      </c>
      <c r="V205" s="167">
        <f t="shared" si="51"/>
        <v>-10252207.754441308</v>
      </c>
      <c r="W205" s="167">
        <f t="shared" ref="W205:AB205" si="52">W13+W24+W27+W37+W50+W63+W79+W99+W103+W107+W111+W115+W147+W183+W184+W185+W119+W123+W127</f>
        <v>-8992271.8043674193</v>
      </c>
      <c r="X205" s="167">
        <f t="shared" si="52"/>
        <v>49246829.931440108</v>
      </c>
      <c r="Y205" s="167">
        <f t="shared" si="52"/>
        <v>-5590606.1291274559</v>
      </c>
      <c r="Z205" s="167">
        <f t="shared" si="52"/>
        <v>-4092763.8716860786</v>
      </c>
      <c r="AA205" s="167">
        <f>AA13+AA24+AA27+AA37+AA50+AA63+AA79+AA99+AA103+AA107+AA111+AA115+AA147+AA183+AA184+AA185+AA119+AA123+AA127</f>
        <v>103157559.18849032</v>
      </c>
      <c r="AB205" s="167">
        <f t="shared" si="52"/>
        <v>-3267745.9990887293</v>
      </c>
      <c r="AC205" s="167">
        <f>AC13+AC24+AC27+AC37+AC50+AC63+AC79+AC99+AC103+AC107+AC111+AC115+AC147+AC183+AC184+AC185+AC119+AC123+AC127</f>
        <v>-4767189.1589617757</v>
      </c>
      <c r="AD205" s="167">
        <f>AD13+AD24+AD27+AD37+AD50+AD63+AD79+AD99+AD103+AD107+AD111+AD115+AD147+AD183+AD184+AD185+AD119+AD123+AD127</f>
        <v>-5926361.7277712245</v>
      </c>
      <c r="AE205" s="167">
        <f>AE13+AE24+AE27+AE37+AE50+AE63+AE79+AE99+AE103+AE107+AE111+AE115+AE147+AE183+AE184+AE185+AE119+AE123+AE127</f>
        <v>-6745263.7055170806</v>
      </c>
      <c r="AF205" s="167">
        <f>AF13+AF24+AF27+AF37+AF50+AF63+AF79+AF99+AF103+AF107+AF111+AF115+AF147+AF183+AF184+AF185+AF119+AF123+AF127</f>
        <v>-7223895.0921993284</v>
      </c>
      <c r="AG205" s="167">
        <f t="shared" ref="AG205:AX205" si="53">AG13+AG24+AG27+AG37+AG50+AG63+AG79+AG99+AG103+AG107+AG111+AG115+AG147+AG183+AG184+AG185+AG119+AG123+AG127</f>
        <v>-7362255.8878179928</v>
      </c>
      <c r="AH205" s="167">
        <f t="shared" si="53"/>
        <v>-7160346.0923730554</v>
      </c>
      <c r="AI205" s="167">
        <f t="shared" si="53"/>
        <v>-10218165.70586453</v>
      </c>
      <c r="AJ205" s="167">
        <f t="shared" si="53"/>
        <v>-5735714.7282923739</v>
      </c>
      <c r="AK205" s="167">
        <f t="shared" si="53"/>
        <v>-4512993.1596567035</v>
      </c>
      <c r="AL205" s="167">
        <f t="shared" si="53"/>
        <v>-2950000.9999573049</v>
      </c>
      <c r="AM205" s="167">
        <f t="shared" si="53"/>
        <v>151482395.49057898</v>
      </c>
      <c r="AN205" s="167">
        <f t="shared" si="53"/>
        <v>-3131062.1078914786</v>
      </c>
      <c r="AO205" s="167">
        <f t="shared" si="53"/>
        <v>-4517186.0972283389</v>
      </c>
      <c r="AP205" s="167">
        <f t="shared" si="53"/>
        <v>-5588911.4522450231</v>
      </c>
      <c r="AQ205" s="167">
        <f t="shared" si="53"/>
        <v>-6346238.1729415357</v>
      </c>
      <c r="AR205" s="167">
        <f t="shared" si="53"/>
        <v>-6789166.2593178656</v>
      </c>
      <c r="AS205" s="167">
        <f t="shared" si="53"/>
        <v>-6917695.7113740267</v>
      </c>
      <c r="AT205" s="167">
        <f t="shared" si="53"/>
        <v>-6731826.5291100144</v>
      </c>
      <c r="AU205" s="167">
        <f t="shared" si="53"/>
        <v>-6014167.4081779988</v>
      </c>
      <c r="AV205" s="167">
        <f t="shared" si="53"/>
        <v>-5190442.9862591298</v>
      </c>
      <c r="AW205" s="167">
        <f t="shared" si="53"/>
        <v>-4052319.9300201265</v>
      </c>
      <c r="AX205" s="167">
        <f t="shared" si="53"/>
        <v>-2599798.2394608608</v>
      </c>
      <c r="AY205" s="167">
        <f>AY13+AY24+AY27+AY37+AY50+AY63+AY79+AY99+AY103+AY107+AY111+AY115+AY147+AY183+AY184+AY185+AY119+AY123+AY127</f>
        <v>140595756.9882642</v>
      </c>
      <c r="AZ205" s="168"/>
      <c r="BB205" s="123"/>
    </row>
    <row r="206" spans="1:54" s="169" customFormat="1" ht="12.75" x14ac:dyDescent="0.2">
      <c r="B206" s="170">
        <v>0</v>
      </c>
      <c r="C206" s="170">
        <f>IF(C205&gt;1,C204,B209*'Individual Inputs'!$I$78/12)</f>
        <v>-338113.28619999997</v>
      </c>
      <c r="D206" s="170">
        <f>IF(D205&gt;1,D204,C209*'Individual Inputs'!$I$78/12)</f>
        <v>-348641.39724521321</v>
      </c>
      <c r="E206" s="170">
        <f>IF(E205&gt;1,E204,D209*'Individual Inputs'!$I$78/12)</f>
        <v>-358569.58998674777</v>
      </c>
      <c r="F206" s="170">
        <f>IF(F205&gt;1,F204,E209*'Individual Inputs'!$I$78/12)</f>
        <v>-372329.7119278973</v>
      </c>
      <c r="G206" s="170">
        <f>IF(G205&gt;1,G204,F209*'Individual Inputs'!$I$78/12)</f>
        <v>-389589.61939280556</v>
      </c>
      <c r="H206" s="170">
        <f>IF(H205&gt;1,H204,G209*'Individual Inputs'!$I$78/12)</f>
        <v>-410015.50798723701</v>
      </c>
      <c r="I206" s="170">
        <f>IF(I205&gt;1,I204,H209*'Individual Inputs'!$I$78/12)</f>
        <v>-433271.90429498459</v>
      </c>
      <c r="J206" s="170">
        <f>IF(J205&gt;1,J204,I209*'Individual Inputs'!$I$78/12)</f>
        <v>-460779.36979794764</v>
      </c>
      <c r="K206" s="170">
        <f>IF(K205&gt;1,K204,J209*'Individual Inputs'!$I$78/12)</f>
        <v>-492671.15085721872</v>
      </c>
      <c r="L206" s="170">
        <f>IF(L205&gt;1,L204,K209*'Individual Inputs'!$I$78/12)</f>
        <v>-528299.44184311072</v>
      </c>
      <c r="M206" s="170">
        <f>IF(M205&gt;1,M204,L209*'Individual Inputs'!$I$78/12)</f>
        <v>-567013.19809778838</v>
      </c>
      <c r="N206" s="170">
        <f>IF(N205&gt;1,N204,M209*'Individual Inputs'!$I$78/12)</f>
        <v>-608158.119740127</v>
      </c>
      <c r="O206" s="170">
        <f>IF(O205&gt;1,O204,N209*'Individual Inputs'!$I$78/12)</f>
        <v>-651076.63538959657</v>
      </c>
      <c r="P206" s="170">
        <f>IF(P205&gt;1,P204,O209*'Individual Inputs'!$I$78/12)</f>
        <v>-699711.74396862357</v>
      </c>
      <c r="Q206" s="170">
        <f>IF(Q205&gt;1,Q204,P209*'Individual Inputs'!$I$78/12)</f>
        <v>-754353.24124585453</v>
      </c>
      <c r="R206" s="170">
        <f>IF(R205&gt;1,R204,Q209*'Individual Inputs'!$I$78/12)</f>
        <v>-813801.46017825522</v>
      </c>
      <c r="S206" s="170">
        <f>IF(S205&gt;1,S204,R209*'Individual Inputs'!$I$78/12)</f>
        <v>-876274.90205424267</v>
      </c>
      <c r="T206" s="170">
        <f>IF(T205&gt;1,T204,S209*'Individual Inputs'!$I$78/12)</f>
        <v>-939983.16066867579</v>
      </c>
      <c r="U206" s="170">
        <f>IF(U205&gt;1,U204,T209*'Individual Inputs'!$I$78/12)</f>
        <v>-1003126.877785388</v>
      </c>
      <c r="V206" s="170">
        <f>IF(V205&gt;1,V204,U209*'Individual Inputs'!$I$78/12)</f>
        <v>-1063897.6983770321</v>
      </c>
      <c r="W206" s="170">
        <f>IF(W205&gt;1,W204,V209*'Individual Inputs'!$I$78/12)</f>
        <v>-1120478.2256411237</v>
      </c>
      <c r="X206" s="170">
        <f>IF(X205&gt;1,X204,W209*'Individual Inputs'!$I$78/12)</f>
        <v>-924807.82613396598</v>
      </c>
      <c r="Y206" s="170">
        <f>IF(Y205&gt;1,Y204,X209*'Individual Inputs'!$I$78/12)</f>
        <v>-929431.86526463588</v>
      </c>
      <c r="Z206" s="170">
        <f>IF(Z205&gt;1,Z204,Y209*'Individual Inputs'!$I$78/12)</f>
        <v>-962032.05523659626</v>
      </c>
      <c r="AA206" s="170">
        <f>IF(AA205&gt;1,AA204,Z209*'Individual Inputs'!$I$78/12)</f>
        <v>-471518.23892875807</v>
      </c>
      <c r="AB206" s="170">
        <f>IF(AB205&gt;1,AB204,AA209*'Individual Inputs'!$I$78/12)</f>
        <v>-473875.83012340195</v>
      </c>
      <c r="AC206" s="170">
        <f>IF(AC205&gt;1,AC204,AB209*'Individual Inputs'!$I$78/12)</f>
        <v>-492583.9392694626</v>
      </c>
      <c r="AD206" s="170">
        <f>IF(AD205&gt;1,AD204,AC209*'Individual Inputs'!$I$78/12)</f>
        <v>-518882.80476061878</v>
      </c>
      <c r="AE206" s="170">
        <f>IF(AE205&gt;1,AE204,AD209*'Individual Inputs'!$I$78/12)</f>
        <v>-551109.02742327796</v>
      </c>
      <c r="AF206" s="170">
        <f>IF(AF205&gt;1,AF204,AE209*'Individual Inputs'!$I$78/12)</f>
        <v>-587590.89108797978</v>
      </c>
      <c r="AG206" s="170">
        <f>IF(AG205&gt;1,AG204,AF209*'Individual Inputs'!$I$78/12)</f>
        <v>-626648.32100441633</v>
      </c>
      <c r="AH206" s="170">
        <f>IF(AH205&gt;1,AH204,AG209*'Individual Inputs'!$I$78/12)</f>
        <v>-666592.84204852837</v>
      </c>
      <c r="AI206" s="170">
        <f>IF(AI205&gt;1,AI204,AH209*'Individual Inputs'!$I$78/12)</f>
        <v>-705727.5367206363</v>
      </c>
      <c r="AJ206" s="170">
        <f>IF(AJ205&gt;1,AJ204,AI209*'Individual Inputs'!$I$78/12)</f>
        <v>-760347.00293356215</v>
      </c>
      <c r="AK206" s="170">
        <f>IF(AK205&gt;1,AK204,AJ209*'Individual Inputs'!$I$78/12)</f>
        <v>-792827.31158969179</v>
      </c>
      <c r="AL206" s="170">
        <f>IF(AL205&gt;1,AL204,AK209*'Individual Inputs'!$I$78/12)</f>
        <v>-819356.41394592368</v>
      </c>
      <c r="AM206" s="170">
        <f>IF(AM205&gt;1,AM204,AL209*'Individual Inputs'!$I$78/12)</f>
        <v>-80791.223562545027</v>
      </c>
      <c r="AN206" s="170">
        <f>IF(AN205&gt;1,AN204,AM209*'Individual Inputs'!$I$78/12)</f>
        <v>-81195.179680357731</v>
      </c>
      <c r="AO206" s="170">
        <f>IF(AO205&gt;1,AO204,AN209*'Individual Inputs'!$I$78/12)</f>
        <v>-97256.466118216907</v>
      </c>
      <c r="AP206" s="170">
        <f>IF(AP205&gt;1,AP204,AO209*'Individual Inputs'!$I$78/12)</f>
        <v>-120328.67893494967</v>
      </c>
      <c r="AQ206" s="170">
        <f>IF(AQ205&gt;1,AQ204,AP209*'Individual Inputs'!$I$78/12)</f>
        <v>-148874.87959084954</v>
      </c>
      <c r="AR206" s="170">
        <f>IF(AR205&gt;1,AR204,AQ209*'Individual Inputs'!$I$78/12)</f>
        <v>-181350.44485351144</v>
      </c>
      <c r="AS206" s="170">
        <f>IF(AS205&gt;1,AS204,AR209*'Individual Inputs'!$I$78/12)</f>
        <v>-216203.02837436832</v>
      </c>
      <c r="AT206" s="170">
        <f>IF(AT205&gt;1,AT204,AS209*'Individual Inputs'!$I$78/12)</f>
        <v>-251872.5220731103</v>
      </c>
      <c r="AU206" s="170">
        <f>IF(AU205&gt;1,AU204,AT209*'Individual Inputs'!$I$78/12)</f>
        <v>-286791.01732902596</v>
      </c>
      <c r="AV206" s="170">
        <f>IF(AV205&gt;1,AV204,AU209*'Individual Inputs'!$I$78/12)</f>
        <v>-318295.80945656105</v>
      </c>
      <c r="AW206" s="170">
        <f>IF(AW205&gt;1,AW204,AV209*'Individual Inputs'!$I$78/12)</f>
        <v>-345839.50343513949</v>
      </c>
      <c r="AX206" s="170">
        <f>IF(AX205&gt;1,AX204,AW209*'Individual Inputs'!$I$78/12)</f>
        <v>-367830.30060241581</v>
      </c>
      <c r="AY206" s="170"/>
      <c r="AZ206" s="168"/>
      <c r="BB206" s="171">
        <f>SUM(B206:BA206)</f>
        <v>-26010117.203162383</v>
      </c>
    </row>
    <row r="207" spans="1:54" s="120" customFormat="1" ht="12.75" x14ac:dyDescent="0.2">
      <c r="B207" s="123">
        <f t="shared" ref="B207:AG207" si="54">B205+B206</f>
        <v>-67622657.239999995</v>
      </c>
      <c r="C207" s="123">
        <f t="shared" si="54"/>
        <v>-2105622.2090426534</v>
      </c>
      <c r="D207" s="123">
        <f t="shared" si="54"/>
        <v>-1985638.5483069033</v>
      </c>
      <c r="E207" s="123">
        <f t="shared" si="54"/>
        <v>-2752024.3882299163</v>
      </c>
      <c r="F207" s="123">
        <f t="shared" si="54"/>
        <v>-3451981.4929816574</v>
      </c>
      <c r="G207" s="123">
        <f t="shared" si="54"/>
        <v>-4085177.7188862739</v>
      </c>
      <c r="H207" s="123">
        <f t="shared" si="54"/>
        <v>-4651279.2615495212</v>
      </c>
      <c r="I207" s="123">
        <f t="shared" si="54"/>
        <v>-5501493.1005926318</v>
      </c>
      <c r="J207" s="123">
        <f t="shared" si="54"/>
        <v>-6378356.2118541989</v>
      </c>
      <c r="K207" s="123">
        <f t="shared" si="54"/>
        <v>-7125658.1971784029</v>
      </c>
      <c r="L207" s="123">
        <f t="shared" si="54"/>
        <v>-7742751.2509355284</v>
      </c>
      <c r="M207" s="123">
        <f t="shared" si="54"/>
        <v>-8228984.3284677397</v>
      </c>
      <c r="N207" s="123">
        <f t="shared" si="54"/>
        <v>-8583703.1298939101</v>
      </c>
      <c r="O207" s="123">
        <f t="shared" si="54"/>
        <v>-9727021.7158053815</v>
      </c>
      <c r="P207" s="123">
        <f t="shared" si="54"/>
        <v>-10928299.455446193</v>
      </c>
      <c r="Q207" s="123">
        <f t="shared" si="54"/>
        <v>-11889643.786480149</v>
      </c>
      <c r="R207" s="123">
        <f t="shared" si="54"/>
        <v>-12494688.375197459</v>
      </c>
      <c r="S207" s="123">
        <f t="shared" si="54"/>
        <v>-12741651.722886635</v>
      </c>
      <c r="T207" s="123">
        <f t="shared" si="54"/>
        <v>-12628743.423342474</v>
      </c>
      <c r="U207" s="123">
        <f t="shared" si="54"/>
        <v>-12154164.118328813</v>
      </c>
      <c r="V207" s="123">
        <f t="shared" si="54"/>
        <v>-11316105.45281834</v>
      </c>
      <c r="W207" s="123">
        <f t="shared" si="54"/>
        <v>-10112750.030008543</v>
      </c>
      <c r="X207" s="123">
        <f t="shared" si="54"/>
        <v>48322022.105306141</v>
      </c>
      <c r="Y207" s="123">
        <f t="shared" si="54"/>
        <v>-6520037.9943920914</v>
      </c>
      <c r="Z207" s="123">
        <f t="shared" si="54"/>
        <v>-5054795.9269226752</v>
      </c>
      <c r="AA207" s="123">
        <f t="shared" si="54"/>
        <v>102686040.94956155</v>
      </c>
      <c r="AB207" s="123">
        <f t="shared" si="54"/>
        <v>-3741621.829212131</v>
      </c>
      <c r="AC207" s="123">
        <f t="shared" si="54"/>
        <v>-5259773.0982312383</v>
      </c>
      <c r="AD207" s="123">
        <f t="shared" si="54"/>
        <v>-6445244.5325318435</v>
      </c>
      <c r="AE207" s="123">
        <f t="shared" si="54"/>
        <v>-7296372.732940359</v>
      </c>
      <c r="AF207" s="123">
        <f t="shared" si="54"/>
        <v>-7811485.9832873084</v>
      </c>
      <c r="AG207" s="123">
        <f t="shared" si="54"/>
        <v>-7988904.2088224087</v>
      </c>
      <c r="AH207" s="123">
        <f t="shared" ref="AH207:AY207" si="55">AH205+AH206</f>
        <v>-7826938.934421584</v>
      </c>
      <c r="AI207" s="123">
        <f t="shared" si="55"/>
        <v>-10923893.242585167</v>
      </c>
      <c r="AJ207" s="123">
        <f t="shared" si="55"/>
        <v>-6496061.7312259357</v>
      </c>
      <c r="AK207" s="123">
        <f t="shared" si="55"/>
        <v>-5305820.4712463953</v>
      </c>
      <c r="AL207" s="123">
        <f t="shared" si="55"/>
        <v>-3769357.4139032285</v>
      </c>
      <c r="AM207" s="123">
        <f t="shared" si="55"/>
        <v>151401604.26701644</v>
      </c>
      <c r="AN207" s="123">
        <f t="shared" si="55"/>
        <v>-3212257.2875718363</v>
      </c>
      <c r="AO207" s="123">
        <f t="shared" si="55"/>
        <v>-4614442.5633465555</v>
      </c>
      <c r="AP207" s="123">
        <f t="shared" si="55"/>
        <v>-5709240.1311799726</v>
      </c>
      <c r="AQ207" s="123">
        <f t="shared" si="55"/>
        <v>-6495113.0525323851</v>
      </c>
      <c r="AR207" s="123">
        <f t="shared" si="55"/>
        <v>-6970516.7041713772</v>
      </c>
      <c r="AS207" s="123">
        <f t="shared" si="55"/>
        <v>-7133898.739748395</v>
      </c>
      <c r="AT207" s="123">
        <f t="shared" si="55"/>
        <v>-6983699.051183125</v>
      </c>
      <c r="AU207" s="123">
        <f t="shared" si="55"/>
        <v>-6300958.4255070249</v>
      </c>
      <c r="AV207" s="123">
        <f t="shared" si="55"/>
        <v>-5508738.7957156906</v>
      </c>
      <c r="AW207" s="123">
        <f t="shared" si="55"/>
        <v>-4398159.4334552661</v>
      </c>
      <c r="AX207" s="123">
        <f t="shared" si="55"/>
        <v>-2967628.5400632769</v>
      </c>
      <c r="AY207" s="123">
        <f t="shared" si="55"/>
        <v>140595756.9882642</v>
      </c>
      <c r="AZ207" s="168"/>
      <c r="BB207" s="123"/>
    </row>
    <row r="208" spans="1:54" s="120" customFormat="1" ht="12.75" x14ac:dyDescent="0.2">
      <c r="B208" s="123"/>
      <c r="C208" s="123"/>
      <c r="D208" s="123"/>
      <c r="E208" s="123"/>
      <c r="F208" s="123"/>
      <c r="G208" s="123"/>
      <c r="H208" s="123"/>
      <c r="I208" s="123"/>
      <c r="J208" s="123"/>
      <c r="K208" s="123"/>
      <c r="L208" s="123"/>
      <c r="M208" s="123"/>
      <c r="N208" s="123"/>
      <c r="O208" s="123"/>
      <c r="P208" s="123"/>
      <c r="Q208" s="123"/>
      <c r="R208" s="123"/>
      <c r="S208" s="123"/>
      <c r="T208" s="123"/>
      <c r="U208" s="123"/>
      <c r="V208" s="123"/>
      <c r="W208" s="123"/>
      <c r="X208" s="123"/>
      <c r="Y208" s="123"/>
      <c r="Z208" s="123"/>
      <c r="AA208" s="123"/>
      <c r="AB208" s="123"/>
      <c r="AC208" s="123"/>
      <c r="AD208" s="123"/>
      <c r="AE208" s="123"/>
      <c r="AF208" s="123"/>
      <c r="AG208" s="123"/>
      <c r="AH208" s="123"/>
      <c r="AI208" s="123"/>
      <c r="AJ208" s="123"/>
      <c r="AK208" s="123"/>
      <c r="AL208" s="123"/>
      <c r="AM208" s="123"/>
      <c r="AN208" s="123"/>
      <c r="AO208" s="123"/>
      <c r="AP208" s="123"/>
      <c r="AQ208" s="123"/>
      <c r="AR208" s="123"/>
      <c r="AS208" s="123"/>
      <c r="AT208" s="123"/>
      <c r="AU208" s="123"/>
      <c r="AV208" s="123"/>
      <c r="AW208" s="123"/>
      <c r="AX208" s="123"/>
      <c r="AY208" s="123"/>
      <c r="AZ208" s="168"/>
      <c r="BB208" s="123"/>
    </row>
    <row r="209" spans="1:54" s="120" customFormat="1" ht="12.75" x14ac:dyDescent="0.2">
      <c r="B209" s="166">
        <f>B206+B207</f>
        <v>-67622657.239999995</v>
      </c>
      <c r="C209" s="166">
        <f t="shared" ref="C209:AH209" si="56">C207+B209</f>
        <v>-69728279.449042648</v>
      </c>
      <c r="D209" s="166">
        <f t="shared" si="56"/>
        <v>-71713917.997349545</v>
      </c>
      <c r="E209" s="166">
        <f t="shared" si="56"/>
        <v>-74465942.385579467</v>
      </c>
      <c r="F209" s="166">
        <f t="shared" si="56"/>
        <v>-77917923.878561124</v>
      </c>
      <c r="G209" s="166">
        <f t="shared" si="56"/>
        <v>-82003101.597447395</v>
      </c>
      <c r="H209" s="166">
        <f t="shared" si="56"/>
        <v>-86654380.858996913</v>
      </c>
      <c r="I209" s="166">
        <f t="shared" si="56"/>
        <v>-92155873.959589541</v>
      </c>
      <c r="J209" s="166">
        <f t="shared" si="56"/>
        <v>-98534230.171443745</v>
      </c>
      <c r="K209" s="166">
        <f t="shared" si="56"/>
        <v>-105659888.36862215</v>
      </c>
      <c r="L209" s="166">
        <f t="shared" si="56"/>
        <v>-113402639.61955768</v>
      </c>
      <c r="M209" s="166">
        <f t="shared" si="56"/>
        <v>-121631623.94802542</v>
      </c>
      <c r="N209" s="166">
        <f t="shared" si="56"/>
        <v>-130215327.07791933</v>
      </c>
      <c r="O209" s="166">
        <f t="shared" si="56"/>
        <v>-139942348.79372472</v>
      </c>
      <c r="P209" s="166">
        <f t="shared" si="56"/>
        <v>-150870648.2491709</v>
      </c>
      <c r="Q209" s="166">
        <f t="shared" si="56"/>
        <v>-162760292.03565106</v>
      </c>
      <c r="R209" s="166">
        <f t="shared" si="56"/>
        <v>-175254980.41084853</v>
      </c>
      <c r="S209" s="166">
        <f t="shared" si="56"/>
        <v>-187996632.13373515</v>
      </c>
      <c r="T209" s="166">
        <f t="shared" si="56"/>
        <v>-200625375.55707762</v>
      </c>
      <c r="U209" s="166">
        <f t="shared" si="56"/>
        <v>-212779539.67540643</v>
      </c>
      <c r="V209" s="166">
        <f t="shared" si="56"/>
        <v>-224095645.12822476</v>
      </c>
      <c r="W209" s="166">
        <f t="shared" si="56"/>
        <v>-234208395.15823331</v>
      </c>
      <c r="X209" s="166">
        <f t="shared" si="56"/>
        <v>-185886373.05292717</v>
      </c>
      <c r="Y209" s="166">
        <f t="shared" si="56"/>
        <v>-192406411.04731926</v>
      </c>
      <c r="Z209" s="166">
        <f t="shared" si="56"/>
        <v>-197461206.97424194</v>
      </c>
      <c r="AA209" s="166">
        <f t="shared" si="56"/>
        <v>-94775166.024680391</v>
      </c>
      <c r="AB209" s="166">
        <f t="shared" si="56"/>
        <v>-98516787.85389252</v>
      </c>
      <c r="AC209" s="166">
        <f t="shared" si="56"/>
        <v>-103776560.95212376</v>
      </c>
      <c r="AD209" s="166">
        <f t="shared" si="56"/>
        <v>-110221805.4846556</v>
      </c>
      <c r="AE209" s="166">
        <f t="shared" si="56"/>
        <v>-117518178.21759596</v>
      </c>
      <c r="AF209" s="166">
        <f t="shared" si="56"/>
        <v>-125329664.20088327</v>
      </c>
      <c r="AG209" s="166">
        <f t="shared" si="56"/>
        <v>-133318568.40970568</v>
      </c>
      <c r="AH209" s="166">
        <f t="shared" si="56"/>
        <v>-141145507.34412727</v>
      </c>
      <c r="AI209" s="166">
        <f t="shared" ref="AI209:AY209" si="57">AI207+AH209</f>
        <v>-152069400.58671242</v>
      </c>
      <c r="AJ209" s="166">
        <f t="shared" si="57"/>
        <v>-158565462.31793836</v>
      </c>
      <c r="AK209" s="166">
        <f t="shared" si="57"/>
        <v>-163871282.78918475</v>
      </c>
      <c r="AL209" s="166">
        <f t="shared" si="57"/>
        <v>-167640640.20308799</v>
      </c>
      <c r="AM209" s="166">
        <f t="shared" si="57"/>
        <v>-16239035.936071545</v>
      </c>
      <c r="AN209" s="166">
        <f t="shared" si="57"/>
        <v>-19451293.223643381</v>
      </c>
      <c r="AO209" s="166">
        <f t="shared" si="57"/>
        <v>-24065735.786989935</v>
      </c>
      <c r="AP209" s="166">
        <f t="shared" si="57"/>
        <v>-29774975.918169908</v>
      </c>
      <c r="AQ209" s="166">
        <f t="shared" si="57"/>
        <v>-36270088.970702291</v>
      </c>
      <c r="AR209" s="166">
        <f t="shared" si="57"/>
        <v>-43240605.674873665</v>
      </c>
      <c r="AS209" s="166">
        <f t="shared" si="57"/>
        <v>-50374504.414622061</v>
      </c>
      <c r="AT209" s="166">
        <f t="shared" si="57"/>
        <v>-57358203.465805188</v>
      </c>
      <c r="AU209" s="166">
        <f t="shared" si="57"/>
        <v>-63659161.891312212</v>
      </c>
      <c r="AV209" s="166">
        <f t="shared" si="57"/>
        <v>-69167900.687027901</v>
      </c>
      <c r="AW209" s="166">
        <f t="shared" si="57"/>
        <v>-73566060.12048316</v>
      </c>
      <c r="AX209" s="166">
        <f t="shared" si="57"/>
        <v>-76533688.660546437</v>
      </c>
      <c r="AY209" s="166">
        <f t="shared" si="57"/>
        <v>64062068.327717766</v>
      </c>
      <c r="AZ209" s="168"/>
      <c r="BB209" s="123"/>
    </row>
    <row r="210" spans="1:54" s="120" customFormat="1" ht="12.75" x14ac:dyDescent="0.2">
      <c r="B210" s="166"/>
      <c r="C210" s="166"/>
      <c r="D210" s="166"/>
      <c r="E210" s="166"/>
      <c r="F210" s="166"/>
      <c r="G210" s="166"/>
      <c r="H210" s="166"/>
      <c r="I210" s="166"/>
      <c r="J210" s="166"/>
      <c r="K210" s="166"/>
      <c r="L210" s="166"/>
      <c r="M210" s="166"/>
      <c r="N210" s="166"/>
      <c r="O210" s="166"/>
      <c r="P210" s="166"/>
      <c r="Q210" s="166"/>
      <c r="R210" s="166"/>
      <c r="S210" s="166"/>
      <c r="T210" s="166"/>
      <c r="U210" s="166"/>
      <c r="V210" s="166"/>
      <c r="W210" s="166"/>
      <c r="X210" s="166"/>
      <c r="Y210" s="166"/>
      <c r="Z210" s="166"/>
      <c r="AA210" s="166"/>
      <c r="AB210" s="166"/>
      <c r="AC210" s="166"/>
      <c r="AD210" s="166"/>
      <c r="AE210" s="166"/>
      <c r="AF210" s="166"/>
      <c r="AG210" s="166"/>
      <c r="AH210" s="166"/>
      <c r="AI210" s="166"/>
      <c r="AJ210" s="166"/>
      <c r="AK210" s="166"/>
      <c r="AL210" s="166"/>
      <c r="AM210" s="166"/>
      <c r="AN210" s="166"/>
      <c r="AO210" s="166"/>
      <c r="AP210" s="166"/>
      <c r="AQ210" s="166"/>
      <c r="AR210" s="166"/>
      <c r="AS210" s="166"/>
      <c r="AT210" s="166"/>
      <c r="AU210" s="166"/>
      <c r="AV210" s="166"/>
      <c r="AW210" s="166"/>
      <c r="AX210" s="166"/>
      <c r="AY210" s="166"/>
      <c r="AZ210" s="168"/>
      <c r="BB210" s="123"/>
    </row>
    <row r="211" spans="1:54" s="120" customFormat="1" ht="12.75" x14ac:dyDescent="0.2">
      <c r="B211" s="166"/>
      <c r="C211" s="166"/>
      <c r="D211" s="166"/>
      <c r="E211" s="166"/>
      <c r="F211" s="166"/>
      <c r="G211" s="166"/>
      <c r="H211" s="166"/>
      <c r="I211" s="166"/>
      <c r="J211" s="166"/>
      <c r="K211" s="166"/>
      <c r="L211" s="166"/>
      <c r="M211" s="166"/>
      <c r="N211" s="166"/>
      <c r="O211" s="166"/>
      <c r="P211" s="166"/>
      <c r="Q211" s="166"/>
      <c r="R211" s="166"/>
      <c r="S211" s="166"/>
      <c r="T211" s="166"/>
      <c r="U211" s="166"/>
      <c r="V211" s="166"/>
      <c r="W211" s="166"/>
      <c r="X211" s="166"/>
      <c r="Y211" s="166"/>
      <c r="Z211" s="166"/>
      <c r="AA211" s="166"/>
      <c r="AB211" s="166"/>
      <c r="AC211" s="166"/>
      <c r="AD211" s="166"/>
      <c r="AE211" s="166"/>
      <c r="AF211" s="166"/>
      <c r="AG211" s="166"/>
      <c r="AH211" s="166"/>
      <c r="AI211" s="166"/>
      <c r="AJ211" s="166"/>
      <c r="AK211" s="166"/>
      <c r="AL211" s="166"/>
      <c r="AM211" s="166"/>
      <c r="AN211" s="166"/>
      <c r="AO211" s="166"/>
      <c r="AP211" s="166"/>
      <c r="AQ211" s="166"/>
      <c r="AR211" s="166"/>
      <c r="AS211" s="166"/>
      <c r="AT211" s="166"/>
      <c r="AU211" s="166"/>
      <c r="AV211" s="166"/>
      <c r="AW211" s="166"/>
      <c r="AX211" s="166"/>
      <c r="AY211" s="166"/>
      <c r="AZ211" s="168"/>
      <c r="BB211" s="123"/>
    </row>
    <row r="212" spans="1:54" s="120" customFormat="1" ht="12.75" x14ac:dyDescent="0.2">
      <c r="A212" s="120" t="s">
        <v>174</v>
      </c>
      <c r="B212" s="168">
        <f>(B213+A216)*'Individual Inputs'!$I$78/12</f>
        <v>-338113.28619999997</v>
      </c>
      <c r="C212" s="168">
        <f>(C213+B216)*'Individual Inputs'!$I$78/12</f>
        <v>-347013.3308142132</v>
      </c>
      <c r="D212" s="168">
        <f>(D213+C216)*'Individual Inputs'!$I$78/12</f>
        <v>-356915.41017443471</v>
      </c>
      <c r="E212" s="168">
        <f>(E213+D216)*'Individual Inputs'!$I$78/12</f>
        <v>-370650.46633303602</v>
      </c>
      <c r="F212" s="168">
        <f>(F213+E216)*'Individual Inputs'!$I$78/12</f>
        <v>-387864.018075014</v>
      </c>
      <c r="G212" s="168">
        <f>(G213+F216)*'Individual Inputs'!$I$78/12</f>
        <v>-408223.91107304022</v>
      </c>
      <c r="H212" s="168">
        <f>(H213+G216)*'Individual Inputs'!$I$78/12</f>
        <v>-431396.33022814972</v>
      </c>
      <c r="I212" s="168">
        <f>(I213+H216)*'Individual Inputs'!$I$78/12</f>
        <v>-458803.50363107008</v>
      </c>
      <c r="J212" s="168">
        <f>(J213+I216)*'Individual Inputs'!$I$78/12</f>
        <v>-490571.56402343983</v>
      </c>
      <c r="K212" s="168">
        <f>(K213+J216)*'Individual Inputs'!$I$78/12</f>
        <v>-526052.02867766237</v>
      </c>
      <c r="L212" s="168">
        <f>(L213+K216)*'Individual Inputs'!$I$78/12</f>
        <v>-564597.08104361559</v>
      </c>
      <c r="M212" s="168">
        <f>(M213+L216)*'Individual Inputs'!$I$78/12</f>
        <v>-605555.66548842716</v>
      </c>
      <c r="N212" s="168">
        <f>(N213+M216)*'Individual Inputs'!$I$78/12</f>
        <v>-648273.47110106016</v>
      </c>
      <c r="O212" s="168">
        <f>(O213+N216)*'Individual Inputs'!$I$78/12</f>
        <v>-696696.77357578184</v>
      </c>
      <c r="P212" s="168">
        <f>(P213+O216)*'Individual Inputs'!$I$78/12</f>
        <v>-751066.85087947303</v>
      </c>
      <c r="Q212" s="168">
        <f>(Q213+P216)*'Individual Inputs'!$I$78/12</f>
        <v>-810211.36746073293</v>
      </c>
      <c r="R212" s="168">
        <f>(R213+Q216)*'Individual Inputs'!$I$78/12</f>
        <v>-872354.66773269046</v>
      </c>
      <c r="S212" s="168">
        <f>(S213+R216)*'Individual Inputs'!$I$78/12</f>
        <v>-935715.24095553893</v>
      </c>
      <c r="T212" s="168">
        <f>(T213+S216)*'Individual Inputs'!$I$78/12</f>
        <v>-998502.66883577348</v>
      </c>
      <c r="U212" s="168">
        <f>(U213+T216)*'Individual Inputs'!$I$78/12</f>
        <v>-1058917.5809884216</v>
      </c>
      <c r="V212" s="168">
        <f>(V213+U216)*'Individual Inputs'!$I$78/12</f>
        <v>-1115151.6101765856</v>
      </c>
      <c r="W212" s="168">
        <f>(W213+V216)*'Individual Inputs'!$I$78/12</f>
        <v>-1165387.3473271837</v>
      </c>
      <c r="X212" s="168">
        <f>(X213+W216)*'Individual Inputs'!$I$78/12</f>
        <v>-924710.26483820647</v>
      </c>
      <c r="Y212" s="168">
        <f>(Y213+X216)*'Individual Inputs'!$I$78/12</f>
        <v>-957241.5569529623</v>
      </c>
      <c r="Z212" s="168">
        <f>(Z213+Y216)*'Individual Inputs'!$I$78/12</f>
        <v>-980998.75553713227</v>
      </c>
      <c r="AA212" s="168">
        <f>(AA213+Z216)*'Individual Inputs'!$I$78/12</f>
        <v>-470029.45871893846</v>
      </c>
      <c r="AB212" s="168">
        <f>(AB213+AA216)*'Individual Inputs'!$I$78/12</f>
        <v>-488729.65847174497</v>
      </c>
      <c r="AC212" s="168">
        <f>(AC213+AB216)*'Individual Inputs'!$I$78/12</f>
        <v>-514941.08925313811</v>
      </c>
      <c r="AD212" s="168">
        <f>(AD213+AC216)*'Individual Inputs'!$I$78/12</f>
        <v>-547044.20712377876</v>
      </c>
      <c r="AE212" s="168">
        <f>(AE213+AD216)*'Individual Inputs'!$I$78/12</f>
        <v>-583375.62432857137</v>
      </c>
      <c r="AF212" s="168">
        <f>(AF213+AE216)*'Individual Inputs'!$I$78/12</f>
        <v>-622263.63617364538</v>
      </c>
      <c r="AG212" s="168">
        <f>(AG213+AF216)*'Individual Inputs'!$I$78/12</f>
        <v>-662028.17944166099</v>
      </c>
      <c r="AH212" s="168">
        <f>(AH213+AG216)*'Individual Inputs'!$I$78/12</f>
        <v>-700980.7905991911</v>
      </c>
      <c r="AI212" s="168">
        <f>(AI213+AH216)*'Individual Inputs'!$I$78/12</f>
        <v>-756324.56379514269</v>
      </c>
      <c r="AJ212" s="168">
        <f>(AJ213+AI216)*'Individual Inputs'!$I$78/12</f>
        <v>-788554.10864916537</v>
      </c>
      <c r="AK212" s="168">
        <f>(AK213+AJ216)*'Individual Inputs'!$I$78/12</f>
        <v>-814950.00782900909</v>
      </c>
      <c r="AL212" s="168">
        <f>(AL213+AK216)*'Individual Inputs'!$I$78/12</f>
        <v>-833695.7469157608</v>
      </c>
      <c r="AM212" s="168">
        <f>(AM213+AL216)*'Individual Inputs'!$I$78/12</f>
        <v>-80414.555243420153</v>
      </c>
      <c r="AN212" s="168">
        <f>(AN213+AM216)*'Individual Inputs'!$I$78/12</f>
        <v>-96510.434935906305</v>
      </c>
      <c r="AO212" s="168">
        <f>(AO213+AN216)*'Individual Inputs'!$I$78/12</f>
        <v>-119541.20943171141</v>
      </c>
      <c r="AP212" s="168">
        <f>(AP213+AO216)*'Individual Inputs'!$I$78/12</f>
        <v>-148013.36464563539</v>
      </c>
      <c r="AQ212" s="168">
        <f>(AQ213+AP216)*'Individual Inputs'!$I$78/12</f>
        <v>-180389.97427552598</v>
      </c>
      <c r="AR212" s="168">
        <f>(AR213+AQ216)*'Individual Inputs'!$I$78/12</f>
        <v>-215126.42738772012</v>
      </c>
      <c r="AS212" s="168">
        <f>(AS213+AR216)*'Individual Inputs'!$I$78/12</f>
        <v>-250670.38999388649</v>
      </c>
      <c r="AT212" s="168">
        <f>(AT213+AS216)*'Individual Inputs'!$I$78/12</f>
        <v>-285461.7664357521</v>
      </c>
      <c r="AU212" s="168">
        <f>(AU213+AT216)*'Individual Inputs'!$I$78/12</f>
        <v>-316791.35622892645</v>
      </c>
      <c r="AV212" s="168">
        <f>(AV213+AU216)*'Individual Inputs'!$I$78/12</f>
        <v>-344177.17375616229</v>
      </c>
      <c r="AW212" s="168">
        <f>(AW213+AV216)*'Individual Inputs'!$I$78/12</f>
        <v>-366029.89820038719</v>
      </c>
      <c r="AX212" s="168">
        <f>(AX213+AW216)*'Individual Inputs'!$I$78/12</f>
        <v>-380757.73089044291</v>
      </c>
      <c r="AY212" s="168">
        <f>(AY213+AX216)*'Individual Inputs'!$I$78/12</f>
        <v>320382.26539531589</v>
      </c>
      <c r="AZ212" s="168"/>
      <c r="BB212" s="123"/>
    </row>
    <row r="213" spans="1:54" s="120" customFormat="1" ht="16.5" customHeight="1" x14ac:dyDescent="0.2">
      <c r="B213" s="168">
        <f t="shared" ref="B213:AG213" si="58">B14+B25+B28+B39+B42+B43+B64+B92+B100+B104+B108+B112+B116+B148+B186+B187+B188+B40+B41+B51+B120+B124+B128</f>
        <v>-67622657.239999995</v>
      </c>
      <c r="C213" s="168">
        <f t="shared" si="58"/>
        <v>-1780008.9228426542</v>
      </c>
      <c r="D213" s="168">
        <f t="shared" si="58"/>
        <v>-1642302.5858442995</v>
      </c>
      <c r="E213" s="168">
        <f t="shared" si="58"/>
        <v>-2398307.3344750535</v>
      </c>
      <c r="F213" s="168">
        <f t="shared" si="58"/>
        <v>-3084051.4187349207</v>
      </c>
      <c r="G213" s="168">
        <f t="shared" si="58"/>
        <v>-3699534.8386239042</v>
      </c>
      <c r="H213" s="168">
        <f t="shared" si="58"/>
        <v>-4244757.5941419965</v>
      </c>
      <c r="I213" s="168">
        <f t="shared" si="58"/>
        <v>-5071262.1383266365</v>
      </c>
      <c r="J213" s="168">
        <f t="shared" si="58"/>
        <v>-5920164.8855345156</v>
      </c>
      <c r="K213" s="168">
        <f t="shared" si="58"/>
        <v>-6635122.1912487252</v>
      </c>
      <c r="L213" s="168">
        <f t="shared" si="58"/>
        <v>-7216134.0554692326</v>
      </c>
      <c r="M213" s="168">
        <f t="shared" si="58"/>
        <v>-7663200.4781960407</v>
      </c>
      <c r="N213" s="168">
        <f t="shared" si="58"/>
        <v>-7976321.4594291486</v>
      </c>
      <c r="O213" s="168">
        <f t="shared" si="58"/>
        <v>-9076268.6311404258</v>
      </c>
      <c r="P213" s="168">
        <f t="shared" si="58"/>
        <v>-10222700.030318154</v>
      </c>
      <c r="Q213" s="168">
        <f t="shared" si="58"/>
        <v>-11128949.965524152</v>
      </c>
      <c r="R213" s="168">
        <f t="shared" si="58"/>
        <v>-11674093.436758338</v>
      </c>
      <c r="S213" s="168">
        <f t="shared" si="58"/>
        <v>-11858130.444020804</v>
      </c>
      <c r="T213" s="168">
        <f t="shared" si="58"/>
        <v>-11681060.987311482</v>
      </c>
      <c r="U213" s="168">
        <f t="shared" si="58"/>
        <v>-11142885.066630384</v>
      </c>
      <c r="V213" s="168">
        <f t="shared" si="58"/>
        <v>-10243602.681977542</v>
      </c>
      <c r="W213" s="168">
        <f t="shared" si="58"/>
        <v>-8983213.833352929</v>
      </c>
      <c r="X213" s="168">
        <f t="shared" si="58"/>
        <v>49255887.775955886</v>
      </c>
      <c r="Y213" s="168">
        <f t="shared" si="58"/>
        <v>-5581548.1581129646</v>
      </c>
      <c r="Z213" s="168">
        <f t="shared" si="58"/>
        <v>-3822105.9006715869</v>
      </c>
      <c r="AA213" s="168">
        <f t="shared" si="58"/>
        <v>103155747.58967252</v>
      </c>
      <c r="AB213" s="168">
        <f t="shared" si="58"/>
        <v>-3270010.4918423523</v>
      </c>
      <c r="AC213" s="168">
        <f t="shared" si="58"/>
        <v>-4769906.5502661234</v>
      </c>
      <c r="AD213" s="168">
        <f t="shared" si="58"/>
        <v>-5929532.0176262967</v>
      </c>
      <c r="AE213" s="168">
        <f t="shared" si="58"/>
        <v>-6748886.8939228775</v>
      </c>
      <c r="AF213" s="168">
        <f t="shared" si="58"/>
        <v>-7227971.1791558499</v>
      </c>
      <c r="AG213" s="168">
        <f t="shared" si="58"/>
        <v>-7366784.8733252389</v>
      </c>
      <c r="AH213" s="168">
        <f t="shared" ref="AH213:AY213" si="59">AH14+AH25+AH28+AH39+AH42+AH43+AH64+AH92+AH100+AH104+AH108+AH112+AH116+AH148+AH186+AH187+AH188+AH40+AH41+AH51+AH120+AH124+AH128</f>
        <v>-7165327.9764310271</v>
      </c>
      <c r="AI213" s="168">
        <f t="shared" si="59"/>
        <v>-10403600.488473224</v>
      </c>
      <c r="AJ213" s="168">
        <f t="shared" si="59"/>
        <v>-5741602.4094517939</v>
      </c>
      <c r="AK213" s="168">
        <f t="shared" si="59"/>
        <v>-4519333.739366849</v>
      </c>
      <c r="AL213" s="168">
        <f t="shared" si="59"/>
        <v>-2956794.4782181741</v>
      </c>
      <c r="AM213" s="168">
        <f t="shared" si="59"/>
        <v>151475150.10899282</v>
      </c>
      <c r="AN213" s="168">
        <f t="shared" si="59"/>
        <v>-3138761.3832537974</v>
      </c>
      <c r="AO213" s="168">
        <f t="shared" si="59"/>
        <v>-4525338.2711413838</v>
      </c>
      <c r="AP213" s="168">
        <f t="shared" si="59"/>
        <v>-5597516.5247087907</v>
      </c>
      <c r="AQ213" s="168">
        <f t="shared" si="59"/>
        <v>-6355296.1439560298</v>
      </c>
      <c r="AR213" s="168">
        <f t="shared" si="59"/>
        <v>-6798677.1288830824</v>
      </c>
      <c r="AS213" s="168">
        <f t="shared" si="59"/>
        <v>-6927659.4794899691</v>
      </c>
      <c r="AT213" s="168">
        <f t="shared" si="59"/>
        <v>-6742243.1957766823</v>
      </c>
      <c r="AU213" s="168">
        <f t="shared" si="59"/>
        <v>-6014167.4081779988</v>
      </c>
      <c r="AV213" s="168">
        <f t="shared" si="59"/>
        <v>-5190442.9862591298</v>
      </c>
      <c r="AW213" s="168">
        <f t="shared" si="59"/>
        <v>-4052319.9300201265</v>
      </c>
      <c r="AX213" s="168">
        <f t="shared" si="59"/>
        <v>-2599798.2394608608</v>
      </c>
      <c r="AY213" s="168">
        <f t="shared" si="59"/>
        <v>140595757.99684492</v>
      </c>
      <c r="AZ213" s="168"/>
      <c r="BB213" s="123"/>
    </row>
    <row r="214" spans="1:54" s="120" customFormat="1" x14ac:dyDescent="0.25">
      <c r="B214">
        <f>IF(B213&gt;1,B212,A216*'Individual Inputs'!$I$78/12)</f>
        <v>0</v>
      </c>
      <c r="C214">
        <f>IF(C213&gt;1,C212,B216*'Individual Inputs'!$I$78/12)</f>
        <v>-338113.28619999997</v>
      </c>
      <c r="D214">
        <f>IF(D213&gt;1,D212,C216*'Individual Inputs'!$I$78/12)</f>
        <v>-348703.89724521321</v>
      </c>
      <c r="E214">
        <f>IF(E213&gt;1,E212,D216*'Individual Inputs'!$I$78/12)</f>
        <v>-358658.92966066074</v>
      </c>
      <c r="F214">
        <f>IF(F213&gt;1,F212,E216*'Individual Inputs'!$I$78/12)</f>
        <v>-372443.76098133932</v>
      </c>
      <c r="G214">
        <f>IF(G213&gt;1,G212,F216*'Individual Inputs'!$I$78/12)</f>
        <v>-389726.23687992065</v>
      </c>
      <c r="H214">
        <f>IF(H213&gt;1,H212,G216*'Individual Inputs'!$I$78/12)</f>
        <v>-410172.54225743981</v>
      </c>
      <c r="I214">
        <f>IF(I213&gt;1,I212,H216*'Individual Inputs'!$I$78/12)</f>
        <v>-433447.19293943694</v>
      </c>
      <c r="J214">
        <f>IF(J213&gt;1,J212,I216*'Individual Inputs'!$I$78/12)</f>
        <v>-460970.73959576734</v>
      </c>
      <c r="K214">
        <f>IF(K213&gt;1,K212,J216*'Individual Inputs'!$I$78/12)</f>
        <v>-492876.41772141872</v>
      </c>
      <c r="L214">
        <f>IF(L213&gt;1,L212,K216*'Individual Inputs'!$I$78/12)</f>
        <v>-528516.41076626943</v>
      </c>
      <c r="M214">
        <f>IF(M213&gt;1,M212,L216*'Individual Inputs'!$I$78/12)</f>
        <v>-567239.66309744702</v>
      </c>
      <c r="N214">
        <f>IF(N213&gt;1,N212,M216*'Individual Inputs'!$I$78/12)</f>
        <v>-608391.8638039144</v>
      </c>
      <c r="O214">
        <f>IF(O213&gt;1,O212,N216*'Individual Inputs'!$I$78/12)</f>
        <v>-651315.43042007973</v>
      </c>
      <c r="P214">
        <f>IF(P213&gt;1,P212,O216*'Individual Inputs'!$I$78/12)</f>
        <v>-699953.35072788224</v>
      </c>
      <c r="Q214">
        <f>IF(Q213&gt;1,Q212,P216*'Individual Inputs'!$I$78/12)</f>
        <v>-754566.61763311236</v>
      </c>
      <c r="R214">
        <f>IF(R213&gt;1,R212,Q216*'Individual Inputs'!$I$78/12)</f>
        <v>-813984.20054889878</v>
      </c>
      <c r="S214">
        <f>IF(S213&gt;1,S212,R216*'Individual Inputs'!$I$78/12)</f>
        <v>-876424.58873543481</v>
      </c>
      <c r="T214">
        <f>IF(T213&gt;1,T212,S216*'Individual Inputs'!$I$78/12)</f>
        <v>-940097.36389921606</v>
      </c>
      <c r="U214">
        <f>IF(U213&gt;1,U212,T216*'Individual Inputs'!$I$78/12)</f>
        <v>-1003203.1556552695</v>
      </c>
      <c r="V214">
        <f>IF(V213&gt;1,V212,U216*'Individual Inputs'!$I$78/12)</f>
        <v>-1063933.5967666979</v>
      </c>
      <c r="W214">
        <f>IF(W213&gt;1,W212,V216*'Individual Inputs'!$I$78/12)</f>
        <v>-1120471.2781604191</v>
      </c>
      <c r="X214">
        <f>IF(X213&gt;1,X212,W216*'Individual Inputs'!$I$78/12)</f>
        <v>-924710.26483820647</v>
      </c>
      <c r="Y214">
        <f>IF(Y213&gt;1,Y212,X216*'Individual Inputs'!$I$78/12)</f>
        <v>-929333.8161623975</v>
      </c>
      <c r="Z214">
        <f>IF(Z213&gt;1,Z212,Y216*'Individual Inputs'!$I$78/12)</f>
        <v>-961888.2260337742</v>
      </c>
      <c r="AA214">
        <f>IF(AA213&gt;1,AA212,Z216*'Individual Inputs'!$I$78/12)</f>
        <v>-470029.45871893846</v>
      </c>
      <c r="AB214">
        <f>IF(AB213&gt;1,AB212,AA216*'Individual Inputs'!$I$78/12)</f>
        <v>-472379.60601253313</v>
      </c>
      <c r="AC214">
        <f>IF(AC213&gt;1,AC212,AB216*'Individual Inputs'!$I$78/12)</f>
        <v>-491091.55650180759</v>
      </c>
      <c r="AD214">
        <f>IF(AD213&gt;1,AD212,AC216*'Individual Inputs'!$I$78/12)</f>
        <v>-517396.54703564727</v>
      </c>
      <c r="AE214">
        <f>IF(AE213&gt;1,AE212,AD216*'Individual Inputs'!$I$78/12)</f>
        <v>-549631.18985895696</v>
      </c>
      <c r="AF214">
        <f>IF(AF213&gt;1,AF212,AE216*'Individual Inputs'!$I$78/12)</f>
        <v>-586123.78027786617</v>
      </c>
      <c r="AG214">
        <f>IF(AG213&gt;1,AG212,AF216*'Individual Inputs'!$I$78/12)</f>
        <v>-625194.2550750348</v>
      </c>
      <c r="AH214">
        <f>IF(AH213&gt;1,AH212,AG216*'Individual Inputs'!$I$78/12)</f>
        <v>-665154.1507170361</v>
      </c>
      <c r="AI214">
        <f>IF(AI213&gt;1,AI212,AH216*'Individual Inputs'!$I$78/12)</f>
        <v>-704306.56135277636</v>
      </c>
      <c r="AJ214">
        <f>IF(AJ213&gt;1,AJ212,AI216*'Individual Inputs'!$I$78/12)</f>
        <v>-759846.09660190635</v>
      </c>
      <c r="AK214">
        <f>IF(AK213&gt;1,AK212,AJ216*'Individual Inputs'!$I$78/12)</f>
        <v>-792353.33913217485</v>
      </c>
      <c r="AL214">
        <f>IF(AL213&gt;1,AL212,AK216*'Individual Inputs'!$I$78/12)</f>
        <v>-818911.77452466998</v>
      </c>
      <c r="AM214">
        <f>IF(AM213&gt;1,AM212,AL216*'Individual Inputs'!$I$78/12)</f>
        <v>-80414.555243420153</v>
      </c>
      <c r="AN214">
        <f>IF(AN213&gt;1,AN212,AM216*'Individual Inputs'!$I$78/12)</f>
        <v>-80816.628019637312</v>
      </c>
      <c r="AO214">
        <f>IF(AO213&gt;1,AO212,AN216*'Individual Inputs'!$I$78/12)</f>
        <v>-96914.518076004504</v>
      </c>
      <c r="AP214">
        <f>IF(AP213&gt;1,AP212,AO216*'Individual Inputs'!$I$78/12)</f>
        <v>-120025.78202209144</v>
      </c>
      <c r="AQ214">
        <f>IF(AQ213&gt;1,AQ212,AP216*'Individual Inputs'!$I$78/12)</f>
        <v>-148613.49355574584</v>
      </c>
      <c r="AR214">
        <f>IF(AR213&gt;1,AR212,AQ216*'Individual Inputs'!$I$78/12)</f>
        <v>-181133.04174330473</v>
      </c>
      <c r="AS214">
        <f>IF(AS213&gt;1,AS212,AR216*'Individual Inputs'!$I$78/12)</f>
        <v>-216032.09259643665</v>
      </c>
      <c r="AT214">
        <f>IF(AT213&gt;1,AT212,AS216*'Individual Inputs'!$I$78/12)</f>
        <v>-251750.55045686872</v>
      </c>
      <c r="AU214">
        <f>IF(AU213&gt;1,AU212,AT216*'Individual Inputs'!$I$78/12)</f>
        <v>-286720.51918803644</v>
      </c>
      <c r="AV214">
        <f>IF(AV213&gt;1,AV212,AU216*'Individual Inputs'!$I$78/12)</f>
        <v>-318224.95882486663</v>
      </c>
      <c r="AW214">
        <f>IF(AW213&gt;1,AW212,AV216*'Individual Inputs'!$I$78/12)</f>
        <v>-345768.29855028656</v>
      </c>
      <c r="AX214">
        <f>IF(AX213&gt;1,AX212,AW216*'Individual Inputs'!$I$78/12)</f>
        <v>-367758.73969313869</v>
      </c>
      <c r="AY214">
        <v>0</v>
      </c>
      <c r="BA214" s="120">
        <f>SUM(C214:AZ214)</f>
        <v>-25995734.324509405</v>
      </c>
      <c r="BB214" s="172">
        <f>SUM(C214:AY214)</f>
        <v>-25995734.324509405</v>
      </c>
    </row>
    <row r="215" spans="1:54" s="120" customFormat="1" ht="12.75" x14ac:dyDescent="0.2">
      <c r="B215" s="173">
        <f>B213+B214</f>
        <v>-67622657.239999995</v>
      </c>
      <c r="C215" s="123">
        <f>C213+C214</f>
        <v>-2118122.2090426544</v>
      </c>
      <c r="D215" s="123">
        <f t="shared" ref="D215:X215" si="60">D213+D214</f>
        <v>-1991006.4830895127</v>
      </c>
      <c r="E215" s="123">
        <f t="shared" si="60"/>
        <v>-2756966.2641357142</v>
      </c>
      <c r="F215" s="123">
        <f t="shared" si="60"/>
        <v>-3456495.1797162602</v>
      </c>
      <c r="G215" s="123">
        <f t="shared" si="60"/>
        <v>-4089261.0755038247</v>
      </c>
      <c r="H215" s="123">
        <f t="shared" si="60"/>
        <v>-4654930.1363994367</v>
      </c>
      <c r="I215" s="123">
        <f t="shared" si="60"/>
        <v>-5504709.3312660735</v>
      </c>
      <c r="J215" s="123">
        <f t="shared" si="60"/>
        <v>-6381135.6251302827</v>
      </c>
      <c r="K215" s="123">
        <f t="shared" si="60"/>
        <v>-7127998.6089701438</v>
      </c>
      <c r="L215" s="123">
        <f t="shared" si="60"/>
        <v>-7744650.4662355017</v>
      </c>
      <c r="M215" s="123">
        <f t="shared" si="60"/>
        <v>-8230440.1412934875</v>
      </c>
      <c r="N215" s="123">
        <f t="shared" si="60"/>
        <v>-8584713.3232330624</v>
      </c>
      <c r="O215" s="123">
        <f t="shared" si="60"/>
        <v>-9727584.061560506</v>
      </c>
      <c r="P215" s="123">
        <f t="shared" si="60"/>
        <v>-10922653.381046036</v>
      </c>
      <c r="Q215" s="123">
        <f t="shared" si="60"/>
        <v>-11883516.583157264</v>
      </c>
      <c r="R215" s="123">
        <f t="shared" si="60"/>
        <v>-12488077.637307236</v>
      </c>
      <c r="S215" s="123">
        <f t="shared" si="60"/>
        <v>-12734555.032756239</v>
      </c>
      <c r="T215" s="123">
        <f t="shared" si="60"/>
        <v>-12621158.351210698</v>
      </c>
      <c r="U215" s="123">
        <f t="shared" si="60"/>
        <v>-12146088.222285654</v>
      </c>
      <c r="V215" s="123">
        <f t="shared" si="60"/>
        <v>-11307536.278744239</v>
      </c>
      <c r="W215" s="123">
        <f t="shared" si="60"/>
        <v>-10103685.111513348</v>
      </c>
      <c r="X215" s="123">
        <f t="shared" si="60"/>
        <v>48331177.511117682</v>
      </c>
      <c r="Y215" s="123">
        <f t="shared" ref="Y215:AY215" si="61">Y213+Y214</f>
        <v>-6510881.9742753617</v>
      </c>
      <c r="Z215" s="123">
        <f t="shared" si="61"/>
        <v>-4783994.1267053615</v>
      </c>
      <c r="AA215" s="123">
        <f t="shared" si="61"/>
        <v>102685718.13095358</v>
      </c>
      <c r="AB215" s="123">
        <f t="shared" si="61"/>
        <v>-3742390.0978548853</v>
      </c>
      <c r="AC215" s="123">
        <f t="shared" si="61"/>
        <v>-5260998.106767931</v>
      </c>
      <c r="AD215" s="123">
        <f t="shared" si="61"/>
        <v>-6446928.5646619443</v>
      </c>
      <c r="AE215" s="123">
        <f t="shared" si="61"/>
        <v>-7298518.0837818347</v>
      </c>
      <c r="AF215" s="123">
        <f t="shared" si="61"/>
        <v>-7814094.9594337158</v>
      </c>
      <c r="AG215" s="123">
        <f t="shared" si="61"/>
        <v>-7991979.1284002736</v>
      </c>
      <c r="AH215" s="123">
        <f t="shared" si="61"/>
        <v>-7830482.1271480629</v>
      </c>
      <c r="AI215" s="123">
        <f t="shared" si="61"/>
        <v>-11107907.049826</v>
      </c>
      <c r="AJ215" s="123">
        <f t="shared" si="61"/>
        <v>-6501448.5060537001</v>
      </c>
      <c r="AK215" s="123">
        <f t="shared" si="61"/>
        <v>-5311687.0784990238</v>
      </c>
      <c r="AL215" s="123">
        <f t="shared" si="61"/>
        <v>-3775706.2527428442</v>
      </c>
      <c r="AM215" s="123">
        <f t="shared" si="61"/>
        <v>151394735.55374938</v>
      </c>
      <c r="AN215" s="123">
        <f t="shared" si="61"/>
        <v>-3219578.0112734349</v>
      </c>
      <c r="AO215" s="123">
        <f t="shared" si="61"/>
        <v>-4622252.7892173883</v>
      </c>
      <c r="AP215" s="123">
        <f t="shared" si="61"/>
        <v>-5717542.3067308823</v>
      </c>
      <c r="AQ215" s="123">
        <f t="shared" si="61"/>
        <v>-6503909.6375117758</v>
      </c>
      <c r="AR215" s="123">
        <f t="shared" si="61"/>
        <v>-6979810.170626387</v>
      </c>
      <c r="AS215" s="123">
        <f t="shared" si="61"/>
        <v>-7143691.5720864059</v>
      </c>
      <c r="AT215" s="123">
        <f t="shared" si="61"/>
        <v>-6993993.7462335508</v>
      </c>
      <c r="AU215" s="123">
        <f t="shared" si="61"/>
        <v>-6300887.9273660351</v>
      </c>
      <c r="AV215" s="123">
        <f t="shared" si="61"/>
        <v>-5508667.9450839963</v>
      </c>
      <c r="AW215" s="123">
        <f t="shared" si="61"/>
        <v>-4398088.2285704128</v>
      </c>
      <c r="AX215" s="123">
        <f t="shared" si="61"/>
        <v>-2967556.9791539996</v>
      </c>
      <c r="AY215" s="123">
        <f t="shared" si="61"/>
        <v>140595757.99684492</v>
      </c>
      <c r="BB215" s="172"/>
    </row>
    <row r="216" spans="1:54" s="120" customFormat="1" ht="12.75" x14ac:dyDescent="0.2">
      <c r="B216" s="174">
        <f>B214+B215</f>
        <v>-67622657.239999995</v>
      </c>
      <c r="C216" s="174">
        <f>C215+B216</f>
        <v>-69740779.449042648</v>
      </c>
      <c r="D216" s="174">
        <f t="shared" ref="D216:X216" si="62">D215+C216</f>
        <v>-71731785.932132155</v>
      </c>
      <c r="E216" s="174">
        <f t="shared" si="62"/>
        <v>-74488752.196267873</v>
      </c>
      <c r="F216" s="174">
        <f t="shared" si="62"/>
        <v>-77945247.375984132</v>
      </c>
      <c r="G216" s="174">
        <f t="shared" si="62"/>
        <v>-82034508.451487958</v>
      </c>
      <c r="H216" s="174">
        <f t="shared" si="62"/>
        <v>-86689438.587887391</v>
      </c>
      <c r="I216" s="174">
        <f t="shared" si="62"/>
        <v>-92194147.919153467</v>
      </c>
      <c r="J216" s="174">
        <f t="shared" si="62"/>
        <v>-98575283.544283748</v>
      </c>
      <c r="K216" s="174">
        <f t="shared" si="62"/>
        <v>-105703282.1532539</v>
      </c>
      <c r="L216" s="174">
        <f t="shared" si="62"/>
        <v>-113447932.6194894</v>
      </c>
      <c r="M216" s="174">
        <f t="shared" si="62"/>
        <v>-121678372.76078288</v>
      </c>
      <c r="N216" s="174">
        <f t="shared" si="62"/>
        <v>-130263086.08401595</v>
      </c>
      <c r="O216" s="174">
        <f t="shared" si="62"/>
        <v>-139990670.14557645</v>
      </c>
      <c r="P216" s="174">
        <f t="shared" si="62"/>
        <v>-150913323.52662247</v>
      </c>
      <c r="Q216" s="174">
        <f t="shared" si="62"/>
        <v>-162796840.10977975</v>
      </c>
      <c r="R216" s="174">
        <f t="shared" si="62"/>
        <v>-175284917.74708697</v>
      </c>
      <c r="S216" s="174">
        <f t="shared" si="62"/>
        <v>-188019472.77984321</v>
      </c>
      <c r="T216" s="174">
        <f t="shared" si="62"/>
        <v>-200640631.13105392</v>
      </c>
      <c r="U216" s="174">
        <f t="shared" si="62"/>
        <v>-212786719.35333958</v>
      </c>
      <c r="V216" s="174">
        <f t="shared" si="62"/>
        <v>-224094255.63208383</v>
      </c>
      <c r="W216" s="174">
        <f t="shared" si="62"/>
        <v>-234197940.74359718</v>
      </c>
      <c r="X216" s="174">
        <f t="shared" si="62"/>
        <v>-185866763.23247951</v>
      </c>
      <c r="Y216" s="174">
        <f t="shared" ref="Y216:AY216" si="63">Y215+X216</f>
        <v>-192377645.20675486</v>
      </c>
      <c r="Z216" s="174">
        <f t="shared" si="63"/>
        <v>-197161639.33346021</v>
      </c>
      <c r="AA216" s="174">
        <f t="shared" si="63"/>
        <v>-94475921.202506632</v>
      </c>
      <c r="AB216" s="174">
        <f t="shared" si="63"/>
        <v>-98218311.300361514</v>
      </c>
      <c r="AC216" s="174">
        <f t="shared" si="63"/>
        <v>-103479309.40712945</v>
      </c>
      <c r="AD216" s="174">
        <f t="shared" si="63"/>
        <v>-109926237.9717914</v>
      </c>
      <c r="AE216" s="174">
        <f t="shared" si="63"/>
        <v>-117224756.05557324</v>
      </c>
      <c r="AF216" s="174">
        <f t="shared" si="63"/>
        <v>-125038851.01500696</v>
      </c>
      <c r="AG216" s="174">
        <f t="shared" si="63"/>
        <v>-133030830.14340723</v>
      </c>
      <c r="AH216" s="174">
        <f t="shared" si="63"/>
        <v>-140861312.27055529</v>
      </c>
      <c r="AI216" s="174">
        <f t="shared" si="63"/>
        <v>-151969219.32038128</v>
      </c>
      <c r="AJ216" s="174">
        <f t="shared" si="63"/>
        <v>-158470667.82643497</v>
      </c>
      <c r="AK216" s="174">
        <f t="shared" si="63"/>
        <v>-163782354.90493399</v>
      </c>
      <c r="AL216" s="174">
        <f t="shared" si="63"/>
        <v>-167558061.15767685</v>
      </c>
      <c r="AM216" s="174">
        <f t="shared" si="63"/>
        <v>-16163325.603927463</v>
      </c>
      <c r="AN216" s="174">
        <f t="shared" si="63"/>
        <v>-19382903.6152009</v>
      </c>
      <c r="AO216" s="174">
        <f t="shared" si="63"/>
        <v>-24005156.40441829</v>
      </c>
      <c r="AP216" s="174">
        <f t="shared" si="63"/>
        <v>-29722698.711149171</v>
      </c>
      <c r="AQ216" s="174">
        <f t="shared" si="63"/>
        <v>-36226608.348660946</v>
      </c>
      <c r="AR216" s="174">
        <f t="shared" si="63"/>
        <v>-43206418.519287333</v>
      </c>
      <c r="AS216" s="174">
        <f t="shared" si="63"/>
        <v>-50350110.091373742</v>
      </c>
      <c r="AT216" s="174">
        <f t="shared" si="63"/>
        <v>-57344103.837607294</v>
      </c>
      <c r="AU216" s="174">
        <f t="shared" si="63"/>
        <v>-63644991.764973328</v>
      </c>
      <c r="AV216" s="174">
        <f t="shared" si="63"/>
        <v>-69153659.710057318</v>
      </c>
      <c r="AW216" s="174">
        <f t="shared" si="63"/>
        <v>-73551747.938627735</v>
      </c>
      <c r="AX216" s="174">
        <f t="shared" si="63"/>
        <v>-76519304.91778174</v>
      </c>
      <c r="AY216" s="174">
        <f t="shared" si="63"/>
        <v>64076453.079063177</v>
      </c>
      <c r="BB216" s="172"/>
    </row>
    <row r="217" spans="1:54" s="120" customFormat="1" ht="12.75" x14ac:dyDescent="0.2">
      <c r="AQ217" s="171"/>
      <c r="BB217" s="172"/>
    </row>
    <row r="218" spans="1:54" s="120" customFormat="1" ht="12.75" x14ac:dyDescent="0.2">
      <c r="AQ218" s="171"/>
      <c r="BB218" s="172"/>
    </row>
    <row r="219" spans="1:54" s="120" customFormat="1" ht="12.75" x14ac:dyDescent="0.2">
      <c r="A219" s="120" t="s">
        <v>174</v>
      </c>
      <c r="B219" s="120">
        <f>(B213+A216)*'Individual Inputs'!$I$78/12</f>
        <v>-338113.28619999997</v>
      </c>
      <c r="C219" s="120">
        <f>(C213+B216)*'Individual Inputs'!$I$78/12</f>
        <v>-347013.3308142132</v>
      </c>
      <c r="D219" s="120">
        <f>(D213+C216)*'Individual Inputs'!$I$78/12</f>
        <v>-356915.41017443471</v>
      </c>
      <c r="E219" s="120">
        <f>(E213+D216)*'Individual Inputs'!$I$78/12</f>
        <v>-370650.46633303602</v>
      </c>
      <c r="F219" s="120">
        <f>(F213+E216)*'Individual Inputs'!$I$78/12</f>
        <v>-387864.018075014</v>
      </c>
      <c r="G219" s="120">
        <f>(G213+F216)*'Individual Inputs'!$I$78/12</f>
        <v>-408223.91107304022</v>
      </c>
      <c r="H219" s="120">
        <f>(H213+G216)*'Individual Inputs'!$I$78/12</f>
        <v>-431396.33022814972</v>
      </c>
      <c r="I219" s="120">
        <f>(I213+H216)*'Individual Inputs'!$I$78/12</f>
        <v>-458803.50363107008</v>
      </c>
      <c r="J219" s="120">
        <f>(J213+I216)*'Individual Inputs'!$I$78/12</f>
        <v>-490571.56402343983</v>
      </c>
      <c r="K219" s="120">
        <f>(K213+J216)*'Individual Inputs'!$I$78/12</f>
        <v>-526052.02867766237</v>
      </c>
      <c r="L219" s="120">
        <f>(L213+K216)*'Individual Inputs'!$I$78/12</f>
        <v>-564597.08104361559</v>
      </c>
      <c r="M219" s="120">
        <f>(M213+L216)*'Individual Inputs'!$I$78/12</f>
        <v>-605555.66548842716</v>
      </c>
      <c r="N219" s="120">
        <f>(N213+M216)*'Individual Inputs'!$I$78/12</f>
        <v>-648273.47110106016</v>
      </c>
      <c r="O219" s="120">
        <f>(O213+N216)*'Individual Inputs'!$I$78/12</f>
        <v>-696696.77357578184</v>
      </c>
      <c r="P219" s="120">
        <f>(P213+O216)*'Individual Inputs'!$I$78/12</f>
        <v>-751066.85087947303</v>
      </c>
      <c r="Q219" s="120">
        <f>(Q213+P216)*'Individual Inputs'!$I$78/12</f>
        <v>-810211.36746073293</v>
      </c>
      <c r="R219" s="120">
        <f>(R213+Q216)*'Individual Inputs'!$I$78/12</f>
        <v>-872354.66773269046</v>
      </c>
      <c r="S219" s="120">
        <f>(S213+R216)*'Individual Inputs'!$I$78/12</f>
        <v>-935715.24095553893</v>
      </c>
      <c r="T219" s="120">
        <f>(T213+S216)*'Individual Inputs'!$I$78/12</f>
        <v>-998502.66883577348</v>
      </c>
      <c r="U219" s="120">
        <f>(U213+T216)*'Individual Inputs'!$I$78/12</f>
        <v>-1058917.5809884216</v>
      </c>
      <c r="V219" s="120">
        <f>(V213+U216)*'Individual Inputs'!$I$78/12</f>
        <v>-1115151.6101765856</v>
      </c>
      <c r="W219" s="120">
        <f>(W213+V216)*'Individual Inputs'!$I$78/12</f>
        <v>-1165387.3473271837</v>
      </c>
      <c r="X219" s="120">
        <f>(X213+W216)*'Individual Inputs'!$I$78/12</f>
        <v>-924710.26483820647</v>
      </c>
      <c r="Y219" s="120">
        <f>(Y213+X216)*'Individual Inputs'!$I$78/12</f>
        <v>-957241.5569529623</v>
      </c>
      <c r="Z219" s="120">
        <f>(Z213+Y216)*'Individual Inputs'!$I$78/12</f>
        <v>-980998.75553713227</v>
      </c>
      <c r="AA219" s="120">
        <f>(AA213+Z216)*'Individual Inputs'!$I$78/12</f>
        <v>-470029.45871893846</v>
      </c>
      <c r="AB219" s="120">
        <f>(AB213+AA216)*'Individual Inputs'!$I$78/12</f>
        <v>-488729.65847174497</v>
      </c>
      <c r="AC219" s="120">
        <f>(AC213+AB216)*'Individual Inputs'!$I$78/12</f>
        <v>-514941.08925313811</v>
      </c>
      <c r="AD219" s="120">
        <f>(AD213+AC216)*'Individual Inputs'!$I$78/12</f>
        <v>-547044.20712377876</v>
      </c>
      <c r="AE219" s="120">
        <f>(AE213+AD216)*'Individual Inputs'!$I$78/12</f>
        <v>-583375.62432857137</v>
      </c>
      <c r="AF219" s="120">
        <f>(AF213+AE216)*'Individual Inputs'!$I$78/12</f>
        <v>-622263.63617364538</v>
      </c>
      <c r="AG219" s="120">
        <f>(AG213+AF216)*'Individual Inputs'!$I$78/12</f>
        <v>-662028.17944166099</v>
      </c>
      <c r="AH219" s="120">
        <f>(AH213+AG216)*'Individual Inputs'!$I$78/12</f>
        <v>-700980.7905991911</v>
      </c>
      <c r="AI219" s="120">
        <f>(AI213+AH216)*'Individual Inputs'!$I$78/12</f>
        <v>-756324.56379514269</v>
      </c>
      <c r="AJ219" s="120">
        <f>(AJ213+AI216)*'Individual Inputs'!$I$78/12</f>
        <v>-788554.10864916537</v>
      </c>
      <c r="AK219" s="120">
        <f>(AK213+AJ216)*'Individual Inputs'!$I$78/12</f>
        <v>-814950.00782900909</v>
      </c>
      <c r="AL219" s="120">
        <f>(AL213+AK216)*'Individual Inputs'!$I$78/12</f>
        <v>-833695.7469157608</v>
      </c>
      <c r="AM219" s="120">
        <f>(AM213+AL216)*'Individual Inputs'!$I$78/12</f>
        <v>-80414.555243420153</v>
      </c>
      <c r="AN219" s="120">
        <f>(AN213+AM216)*'Individual Inputs'!$I$78/12</f>
        <v>-96510.434935906305</v>
      </c>
      <c r="AO219" s="120">
        <f>(AO213+AN216)*'Individual Inputs'!$I$78/12</f>
        <v>-119541.20943171141</v>
      </c>
      <c r="AP219" s="120">
        <f>(AP213+AO216)*'Individual Inputs'!$I$78/12</f>
        <v>-148013.36464563539</v>
      </c>
      <c r="AQ219" s="120">
        <f>(AQ213+AP216)*'Individual Inputs'!$I$78/12</f>
        <v>-180389.97427552598</v>
      </c>
      <c r="AR219" s="120">
        <f>(AR213+AQ216)*'Individual Inputs'!$I$78/12</f>
        <v>-215126.42738772012</v>
      </c>
      <c r="AS219" s="120">
        <f>(AS213+AR216)*'Individual Inputs'!$I$78/12</f>
        <v>-250670.38999388649</v>
      </c>
      <c r="AT219" s="120">
        <f>(AT213+AS216)*'Individual Inputs'!$I$78/12</f>
        <v>-285461.7664357521</v>
      </c>
      <c r="AU219" s="120">
        <f>(AU213+AT216)*'Individual Inputs'!$I$78/12</f>
        <v>-316791.35622892645</v>
      </c>
      <c r="AV219" s="120">
        <f>(AV213+AU216)*'Individual Inputs'!$I$78/12</f>
        <v>-344177.17375616229</v>
      </c>
      <c r="AW219" s="120">
        <f>(AW213+AV216)*'Individual Inputs'!$I$78/12</f>
        <v>-366029.89820038719</v>
      </c>
      <c r="AX219" s="120">
        <f>(AX213+AW216)*'Individual Inputs'!$I$78/12</f>
        <v>-380757.73089044291</v>
      </c>
      <c r="AY219" s="120">
        <f>(AY213+AX216)*'Individual Inputs'!$I$78/12</f>
        <v>320382.26539531589</v>
      </c>
      <c r="BB219" s="172"/>
    </row>
    <row r="220" spans="1:54" s="120" customFormat="1" ht="12.75" x14ac:dyDescent="0.2">
      <c r="A220" s="175"/>
      <c r="B220" s="175">
        <f>B14+B25+B28+B40+B41+B42+B43+B51+B64+B92+B100+B104+B108+B112+B116+B120+B124+B128+B148+B186+B187+B188</f>
        <v>-44720291.239999995</v>
      </c>
      <c r="C220" s="175">
        <f t="shared" ref="C220:AY220" si="64">C14+C25+C28+C40+C41+C42+C43+C51+C64+C92+C100+C104+C108+C112+C116+C120+C124+C128+C148+C186+C187+C188</f>
        <v>-1780008.9228426542</v>
      </c>
      <c r="D220" s="175">
        <f t="shared" si="64"/>
        <v>-1642302.5858442995</v>
      </c>
      <c r="E220" s="175">
        <f t="shared" si="64"/>
        <v>-2398307.3344750535</v>
      </c>
      <c r="F220" s="175">
        <f t="shared" si="64"/>
        <v>-3084051.4187349207</v>
      </c>
      <c r="G220" s="175">
        <f t="shared" si="64"/>
        <v>-3699534.8386239042</v>
      </c>
      <c r="H220" s="175">
        <f t="shared" si="64"/>
        <v>-4244757.5941419965</v>
      </c>
      <c r="I220" s="175">
        <f t="shared" si="64"/>
        <v>-5071262.1383266365</v>
      </c>
      <c r="J220" s="175">
        <f t="shared" si="64"/>
        <v>-5920164.8855345156</v>
      </c>
      <c r="K220" s="175">
        <f t="shared" si="64"/>
        <v>-6635122.1912487252</v>
      </c>
      <c r="L220" s="175">
        <f t="shared" si="64"/>
        <v>-7216134.0554692326</v>
      </c>
      <c r="M220" s="175">
        <f t="shared" si="64"/>
        <v>-7663200.4781960407</v>
      </c>
      <c r="N220" s="175">
        <f t="shared" si="64"/>
        <v>-7976321.4594291486</v>
      </c>
      <c r="O220" s="175">
        <f t="shared" si="64"/>
        <v>-9076268.6311404258</v>
      </c>
      <c r="P220" s="175">
        <f t="shared" si="64"/>
        <v>-10222700.030318154</v>
      </c>
      <c r="Q220" s="175">
        <f t="shared" si="64"/>
        <v>-11128949.965524152</v>
      </c>
      <c r="R220" s="175">
        <f t="shared" si="64"/>
        <v>-11674093.436758338</v>
      </c>
      <c r="S220" s="175">
        <f t="shared" si="64"/>
        <v>-11858130.444020804</v>
      </c>
      <c r="T220" s="175">
        <f t="shared" si="64"/>
        <v>-11681060.987311482</v>
      </c>
      <c r="U220" s="175">
        <f t="shared" si="64"/>
        <v>-11142885.066630384</v>
      </c>
      <c r="V220" s="175">
        <f t="shared" si="64"/>
        <v>-10243602.681977542</v>
      </c>
      <c r="W220" s="175">
        <f t="shared" si="64"/>
        <v>-8983213.833352929</v>
      </c>
      <c r="X220" s="175">
        <f t="shared" si="64"/>
        <v>49255887.775955886</v>
      </c>
      <c r="Y220" s="175">
        <f t="shared" si="64"/>
        <v>-5581548.1581129646</v>
      </c>
      <c r="Z220" s="175">
        <f t="shared" si="64"/>
        <v>-3822105.9006715869</v>
      </c>
      <c r="AA220" s="175">
        <f t="shared" si="64"/>
        <v>103155747.58967252</v>
      </c>
      <c r="AB220" s="175">
        <f t="shared" si="64"/>
        <v>-3270010.4918423523</v>
      </c>
      <c r="AC220" s="175">
        <f t="shared" si="64"/>
        <v>-4769906.5502661234</v>
      </c>
      <c r="AD220" s="175">
        <f t="shared" si="64"/>
        <v>-5929532.0176262967</v>
      </c>
      <c r="AE220" s="175">
        <f t="shared" si="64"/>
        <v>-6748886.8939228775</v>
      </c>
      <c r="AF220" s="175">
        <f t="shared" si="64"/>
        <v>-7227971.1791558499</v>
      </c>
      <c r="AG220" s="175">
        <f t="shared" si="64"/>
        <v>-7366784.8733252389</v>
      </c>
      <c r="AH220" s="175">
        <f t="shared" si="64"/>
        <v>-7165327.9764310271</v>
      </c>
      <c r="AI220" s="175">
        <f t="shared" si="64"/>
        <v>-10403600.488473224</v>
      </c>
      <c r="AJ220" s="175">
        <f t="shared" si="64"/>
        <v>-5741602.4094517939</v>
      </c>
      <c r="AK220" s="175">
        <f t="shared" si="64"/>
        <v>-4519333.739366849</v>
      </c>
      <c r="AL220" s="175">
        <f t="shared" si="64"/>
        <v>-2956794.4782181741</v>
      </c>
      <c r="AM220" s="175">
        <f t="shared" si="64"/>
        <v>151475150.10899282</v>
      </c>
      <c r="AN220" s="175">
        <f t="shared" si="64"/>
        <v>-3138761.3832537974</v>
      </c>
      <c r="AO220" s="175">
        <f t="shared" si="64"/>
        <v>-4525338.2711413829</v>
      </c>
      <c r="AP220" s="175">
        <f t="shared" si="64"/>
        <v>-5597516.5247087916</v>
      </c>
      <c r="AQ220" s="175">
        <f t="shared" si="64"/>
        <v>-6355296.1439560289</v>
      </c>
      <c r="AR220" s="175">
        <f t="shared" si="64"/>
        <v>-6798677.1288830824</v>
      </c>
      <c r="AS220" s="175">
        <f t="shared" si="64"/>
        <v>-6927659.4794899691</v>
      </c>
      <c r="AT220" s="175">
        <f t="shared" si="64"/>
        <v>-6742243.1957766814</v>
      </c>
      <c r="AU220" s="175">
        <f t="shared" si="64"/>
        <v>-6014167.4081779988</v>
      </c>
      <c r="AV220" s="175">
        <f t="shared" si="64"/>
        <v>-5190442.9862591298</v>
      </c>
      <c r="AW220" s="175">
        <f t="shared" si="64"/>
        <v>-4052319.9300201265</v>
      </c>
      <c r="AX220" s="175">
        <f t="shared" si="64"/>
        <v>-2599798.2394608608</v>
      </c>
      <c r="AY220" s="175">
        <f t="shared" si="64"/>
        <v>140595757.99684492</v>
      </c>
      <c r="BB220" s="172"/>
    </row>
    <row r="221" spans="1:54" s="120" customFormat="1" ht="12.75" x14ac:dyDescent="0.2">
      <c r="A221" s="175"/>
      <c r="B221" s="175">
        <f>IF(B220&gt;1,B219,A223*'Individual Inputs'!$I$78/12)</f>
        <v>0</v>
      </c>
      <c r="C221" s="175">
        <f>IF(C220&gt;1,C219,B223*'Individual Inputs'!$I$78/12)</f>
        <v>-223601.45619999999</v>
      </c>
      <c r="D221" s="175">
        <f>IF(D220&gt;1,D219,C223*'Individual Inputs'!$I$78/12)</f>
        <v>-233619.50809521324</v>
      </c>
      <c r="E221" s="175">
        <f>IF(E220&gt;1,E219,D223*'Individual Inputs'!$I$78/12)</f>
        <v>-242999.11856491081</v>
      </c>
      <c r="F221" s="175">
        <f>IF(F220&gt;1,F219,E223*'Individual Inputs'!$I$78/12)</f>
        <v>-256205.65083011065</v>
      </c>
      <c r="G221" s="175">
        <f>IF(G220&gt;1,G219,F223*'Individual Inputs'!$I$78/12)</f>
        <v>-272906.93617793574</v>
      </c>
      <c r="H221" s="175">
        <f>IF(H220&gt;1,H219,G223*'Individual Inputs'!$I$78/12)</f>
        <v>-292769.145051945</v>
      </c>
      <c r="I221" s="175">
        <f>IF(I220&gt;1,I219,H223*'Individual Inputs'!$I$78/12)</f>
        <v>-315456.77874791465</v>
      </c>
      <c r="J221" s="175">
        <f>IF(J220&gt;1,J219,I223*'Individual Inputs'!$I$78/12)</f>
        <v>-342390.37333328748</v>
      </c>
      <c r="K221" s="175">
        <f>IF(K220&gt;1,K219,J223*'Individual Inputs'!$I$78/12)</f>
        <v>-373703.14962762647</v>
      </c>
      <c r="L221" s="175">
        <f>IF(L220&gt;1,L219,K223*'Individual Inputs'!$I$78/12)</f>
        <v>-408747.27633200824</v>
      </c>
      <c r="M221" s="175">
        <f>IF(M220&gt;1,M219,L223*'Individual Inputs'!$I$78/12)</f>
        <v>-446871.68299101439</v>
      </c>
      <c r="N221" s="175">
        <f>IF(N220&gt;1,N219,M223*'Individual Inputs'!$I$78/12)</f>
        <v>-487422.04379694961</v>
      </c>
      <c r="O221" s="175">
        <f>IF(O220&gt;1,O219,N223*'Individual Inputs'!$I$78/12)</f>
        <v>-529740.76131308021</v>
      </c>
      <c r="P221" s="175">
        <f>IF(P220&gt;1,P219,O223*'Individual Inputs'!$I$78/12)</f>
        <v>-577770.80827534769</v>
      </c>
      <c r="Q221" s="175">
        <f>IF(Q220&gt;1,Q219,P223*'Individual Inputs'!$I$78/12)</f>
        <v>-631773.16246831522</v>
      </c>
      <c r="R221" s="175">
        <f>IF(R220&gt;1,R219,Q223*'Individual Inputs'!$I$78/12)</f>
        <v>-690576.77810827759</v>
      </c>
      <c r="S221" s="175">
        <f>IF(S220&gt;1,S219,R223*'Individual Inputs'!$I$78/12)</f>
        <v>-752400.12918261066</v>
      </c>
      <c r="T221" s="175">
        <f>IF(T220&gt;1,T219,S223*'Individual Inputs'!$I$78/12)</f>
        <v>-815452.78204862773</v>
      </c>
      <c r="U221" s="175">
        <f>IF(U220&gt;1,U219,T223*'Individual Inputs'!$I$78/12)</f>
        <v>-877935.35089542822</v>
      </c>
      <c r="V221" s="175">
        <f>IF(V220&gt;1,V219,U223*'Individual Inputs'!$I$78/12)</f>
        <v>-938039.45298305748</v>
      </c>
      <c r="W221" s="175">
        <f>IF(W220&gt;1,W219,V223*'Individual Inputs'!$I$78/12)</f>
        <v>-993947.66365786036</v>
      </c>
      <c r="X221" s="175">
        <f>IF(X220&gt;1,X219,W223*'Individual Inputs'!$I$78/12)</f>
        <v>-924710.26483820647</v>
      </c>
      <c r="Y221" s="175">
        <f>IF(Y220&gt;1,Y219,X223*'Individual Inputs'!$I$78/12)</f>
        <v>-802177.58358732611</v>
      </c>
      <c r="Z221" s="175">
        <f>IF(Z220&gt;1,Z219,Y223*'Individual Inputs'!$I$78/12)</f>
        <v>-834096.21229582757</v>
      </c>
      <c r="AA221" s="175">
        <f>IF(AA220&gt;1,AA219,Z223*'Individual Inputs'!$I$78/12)</f>
        <v>-470029.45871893846</v>
      </c>
      <c r="AB221" s="175">
        <f>IF(AB220&gt;1,AB219,AA223*'Individual Inputs'!$I$78/12)</f>
        <v>-343948.63220589666</v>
      </c>
      <c r="AC221" s="175">
        <f>IF(AC220&gt;1,AC219,AB223*'Individual Inputs'!$I$78/12)</f>
        <v>-362018.42782613792</v>
      </c>
      <c r="AD221" s="175">
        <f>IF(AD220&gt;1,AD219,AC223*'Individual Inputs'!$I$78/12)</f>
        <v>-387678.05271659925</v>
      </c>
      <c r="AE221" s="175">
        <f>IF(AE220&gt;1,AE219,AD223*'Individual Inputs'!$I$78/12)</f>
        <v>-419264.10306831374</v>
      </c>
      <c r="AF221" s="175">
        <f>IF(AF220&gt;1,AF219,AE223*'Individual Inputs'!$I$78/12)</f>
        <v>-455104.85805326962</v>
      </c>
      <c r="AG221" s="175">
        <f>IF(AG220&gt;1,AG219,AF223*'Individual Inputs'!$I$78/12)</f>
        <v>-493520.23823931528</v>
      </c>
      <c r="AH221" s="175">
        <f>IF(AH220&gt;1,AH219,AG223*'Individual Inputs'!$I$78/12)</f>
        <v>-532821.763797138</v>
      </c>
      <c r="AI221" s="175">
        <f>IF(AI220&gt;1,AI219,AH223*'Individual Inputs'!$I$78/12)</f>
        <v>-571312.51249827875</v>
      </c>
      <c r="AJ221" s="175">
        <f>IF(AJ220&gt;1,AJ219,AI223*'Individual Inputs'!$I$78/12)</f>
        <v>-626187.07750313624</v>
      </c>
      <c r="AK221" s="175">
        <f>IF(AK220&gt;1,AK219,AJ223*'Individual Inputs'!$I$78/12)</f>
        <v>-658026.02493791096</v>
      </c>
      <c r="AL221" s="175">
        <f>IF(AL220&gt;1,AL219,AK223*'Individual Inputs'!$I$78/12)</f>
        <v>-683912.82375943486</v>
      </c>
      <c r="AM221" s="175">
        <f>IF(AM220&gt;1,AM219,AL223*'Individual Inputs'!$I$78/12)</f>
        <v>-80414.555243420153</v>
      </c>
      <c r="AN221" s="175">
        <f>IF(AN220&gt;1,AN219,AM223*'Individual Inputs'!$I$78/12)</f>
        <v>54857.317499424069</v>
      </c>
      <c r="AO221" s="175">
        <f>IF(AO220&gt;1,AO219,AN223*'Individual Inputs'!$I$78/12)</f>
        <v>39437.7971706522</v>
      </c>
      <c r="AP221" s="175">
        <f>IF(AP220&gt;1,AP219,AO223*'Individual Inputs'!$I$78/12)</f>
        <v>17008.294800798547</v>
      </c>
      <c r="AQ221" s="175">
        <f>IF(AQ220&gt;1,AQ219,AP223*'Individual Inputs'!$I$78/12)</f>
        <v>-10894.246348741417</v>
      </c>
      <c r="AR221" s="175">
        <f>IF(AR220&gt;1,AR219,AQ223*'Individual Inputs'!$I$78/12)</f>
        <v>-42725.198300265263</v>
      </c>
      <c r="AS221" s="175">
        <f>IF(AS220&gt;1,AS219,AR223*'Individual Inputs'!$I$78/12)</f>
        <v>-76932.209936182015</v>
      </c>
      <c r="AT221" s="175">
        <f>IF(AT220&gt;1,AT219,AS223*'Individual Inputs'!$I$78/12)</f>
        <v>-111955.16838331276</v>
      </c>
      <c r="AU221" s="175">
        <f>IF(AU220&gt;1,AU219,AT223*'Individual Inputs'!$I$78/12)</f>
        <v>-146226.16020411273</v>
      </c>
      <c r="AV221" s="175">
        <f>IF(AV220&gt;1,AV219,AU223*'Individual Inputs'!$I$78/12)</f>
        <v>-177028.12804602328</v>
      </c>
      <c r="AW221" s="175">
        <f>IF(AW220&gt;1,AW219,AV223*'Individual Inputs'!$I$78/12)</f>
        <v>-203865.48361754906</v>
      </c>
      <c r="AX221" s="175">
        <f>IF(AX220&gt;1,AX219,AW223*'Individual Inputs'!$I$78/12)</f>
        <v>-225146.41068573741</v>
      </c>
      <c r="AY221" s="175">
        <v>0</v>
      </c>
      <c r="BA221" s="175">
        <f>SUM(B221:AZ221)</f>
        <v>-20233022.19402172</v>
      </c>
      <c r="BB221" s="172"/>
    </row>
    <row r="222" spans="1:54" s="120" customFormat="1" ht="12.75" x14ac:dyDescent="0.2">
      <c r="A222" s="175"/>
      <c r="B222" s="175">
        <f>B220+B221</f>
        <v>-44720291.239999995</v>
      </c>
      <c r="C222" s="175">
        <f t="shared" ref="C222:AY222" si="65">C220+C221</f>
        <v>-2003610.3790426541</v>
      </c>
      <c r="D222" s="175">
        <f t="shared" si="65"/>
        <v>-1875922.0939395127</v>
      </c>
      <c r="E222" s="175">
        <f t="shared" si="65"/>
        <v>-2641306.4530399642</v>
      </c>
      <c r="F222" s="175">
        <f t="shared" si="65"/>
        <v>-3340257.0695650312</v>
      </c>
      <c r="G222" s="175">
        <f t="shared" si="65"/>
        <v>-3972441.7748018401</v>
      </c>
      <c r="H222" s="175">
        <f t="shared" si="65"/>
        <v>-4537526.7391939415</v>
      </c>
      <c r="I222" s="175">
        <f t="shared" si="65"/>
        <v>-5386718.9170745509</v>
      </c>
      <c r="J222" s="175">
        <f t="shared" si="65"/>
        <v>-6262555.258867803</v>
      </c>
      <c r="K222" s="175">
        <f t="shared" si="65"/>
        <v>-7008825.340876352</v>
      </c>
      <c r="L222" s="175">
        <f t="shared" si="65"/>
        <v>-7624881.3318012413</v>
      </c>
      <c r="M222" s="175">
        <f t="shared" si="65"/>
        <v>-8110072.1611870555</v>
      </c>
      <c r="N222" s="175">
        <f t="shared" si="65"/>
        <v>-8463743.5032260977</v>
      </c>
      <c r="O222" s="175">
        <f t="shared" si="65"/>
        <v>-9606009.3924535066</v>
      </c>
      <c r="P222" s="175">
        <f t="shared" si="65"/>
        <v>-10800470.838593502</v>
      </c>
      <c r="Q222" s="175">
        <f t="shared" si="65"/>
        <v>-11760723.127992468</v>
      </c>
      <c r="R222" s="175">
        <f t="shared" si="65"/>
        <v>-12364670.214866616</v>
      </c>
      <c r="S222" s="175">
        <f t="shared" si="65"/>
        <v>-12610530.573203415</v>
      </c>
      <c r="T222" s="175">
        <f t="shared" si="65"/>
        <v>-12496513.76936011</v>
      </c>
      <c r="U222" s="175">
        <f t="shared" si="65"/>
        <v>-12020820.417525813</v>
      </c>
      <c r="V222" s="175">
        <f t="shared" si="65"/>
        <v>-11181642.134960599</v>
      </c>
      <c r="W222" s="175">
        <f t="shared" si="65"/>
        <v>-9977161.4970107898</v>
      </c>
      <c r="X222" s="175">
        <f t="shared" si="65"/>
        <v>48331177.511117682</v>
      </c>
      <c r="Y222" s="175">
        <f t="shared" si="65"/>
        <v>-6383725.7417002907</v>
      </c>
      <c r="Z222" s="175">
        <f t="shared" si="65"/>
        <v>-4656202.1129674148</v>
      </c>
      <c r="AA222" s="175">
        <f t="shared" si="65"/>
        <v>102685718.13095358</v>
      </c>
      <c r="AB222" s="175">
        <f t="shared" si="65"/>
        <v>-3613959.1240482489</v>
      </c>
      <c r="AC222" s="175">
        <f t="shared" si="65"/>
        <v>-5131924.9780922616</v>
      </c>
      <c r="AD222" s="175">
        <f t="shared" si="65"/>
        <v>-6317210.0703428956</v>
      </c>
      <c r="AE222" s="175">
        <f t="shared" si="65"/>
        <v>-7168150.9969911911</v>
      </c>
      <c r="AF222" s="175">
        <f t="shared" si="65"/>
        <v>-7683076.0372091196</v>
      </c>
      <c r="AG222" s="175">
        <f t="shared" si="65"/>
        <v>-7860305.1115645543</v>
      </c>
      <c r="AH222" s="175">
        <f t="shared" si="65"/>
        <v>-7698149.7402281649</v>
      </c>
      <c r="AI222" s="175">
        <f t="shared" si="65"/>
        <v>-10974913.000971502</v>
      </c>
      <c r="AJ222" s="175">
        <f t="shared" si="65"/>
        <v>-6367789.4869549302</v>
      </c>
      <c r="AK222" s="175">
        <f t="shared" si="65"/>
        <v>-5177359.7643047599</v>
      </c>
      <c r="AL222" s="175">
        <f t="shared" si="65"/>
        <v>-3640707.3019776088</v>
      </c>
      <c r="AM222" s="175">
        <f t="shared" si="65"/>
        <v>151394735.55374938</v>
      </c>
      <c r="AN222" s="175">
        <f t="shared" si="65"/>
        <v>-3083904.0657543736</v>
      </c>
      <c r="AO222" s="175">
        <f t="shared" si="65"/>
        <v>-4485900.4739707308</v>
      </c>
      <c r="AP222" s="175">
        <f t="shared" si="65"/>
        <v>-5580508.2299079932</v>
      </c>
      <c r="AQ222" s="175">
        <f t="shared" si="65"/>
        <v>-6366190.3903047703</v>
      </c>
      <c r="AR222" s="175">
        <f t="shared" si="65"/>
        <v>-6841402.3271833481</v>
      </c>
      <c r="AS222" s="175">
        <f t="shared" si="65"/>
        <v>-7004591.6894261511</v>
      </c>
      <c r="AT222" s="175">
        <f t="shared" si="65"/>
        <v>-6854198.3641599938</v>
      </c>
      <c r="AU222" s="175">
        <f t="shared" si="65"/>
        <v>-6160393.5683821114</v>
      </c>
      <c r="AV222" s="175">
        <f t="shared" si="65"/>
        <v>-5367471.1143051535</v>
      </c>
      <c r="AW222" s="175">
        <f t="shared" si="65"/>
        <v>-4256185.4136376753</v>
      </c>
      <c r="AX222" s="175">
        <f t="shared" si="65"/>
        <v>-2824944.6501465985</v>
      </c>
      <c r="AY222" s="175">
        <f t="shared" si="65"/>
        <v>140595757.99684492</v>
      </c>
      <c r="BB222" s="175"/>
    </row>
    <row r="223" spans="1:54" s="120" customFormat="1" ht="12.75" x14ac:dyDescent="0.2">
      <c r="A223" s="175"/>
      <c r="B223" s="175">
        <f>B221+B222</f>
        <v>-44720291.239999995</v>
      </c>
      <c r="C223" s="175">
        <f>C222+B223</f>
        <v>-46723901.61904265</v>
      </c>
      <c r="D223" s="175">
        <f t="shared" ref="D223:AY223" si="66">D222+C223</f>
        <v>-48599823.712982163</v>
      </c>
      <c r="E223" s="175">
        <f t="shared" si="66"/>
        <v>-51241130.166022129</v>
      </c>
      <c r="F223" s="175">
        <f t="shared" si="66"/>
        <v>-54581387.235587157</v>
      </c>
      <c r="G223" s="175">
        <f t="shared" si="66"/>
        <v>-58553829.010389</v>
      </c>
      <c r="H223" s="175">
        <f t="shared" si="66"/>
        <v>-63091355.749582939</v>
      </c>
      <c r="I223" s="175">
        <f t="shared" si="66"/>
        <v>-68478074.666657493</v>
      </c>
      <c r="J223" s="175">
        <f t="shared" si="66"/>
        <v>-74740629.925525293</v>
      </c>
      <c r="K223" s="175">
        <f t="shared" si="66"/>
        <v>-81749455.266401649</v>
      </c>
      <c r="L223" s="175">
        <f t="shared" si="66"/>
        <v>-89374336.598202884</v>
      </c>
      <c r="M223" s="175">
        <f t="shared" si="66"/>
        <v>-97484408.759389937</v>
      </c>
      <c r="N223" s="175">
        <f t="shared" si="66"/>
        <v>-105948152.26261604</v>
      </c>
      <c r="O223" s="175">
        <f t="shared" si="66"/>
        <v>-115554161.65506954</v>
      </c>
      <c r="P223" s="175">
        <f t="shared" si="66"/>
        <v>-126354632.49366304</v>
      </c>
      <c r="Q223" s="175">
        <f t="shared" si="66"/>
        <v>-138115355.62165552</v>
      </c>
      <c r="R223" s="175">
        <f t="shared" si="66"/>
        <v>-150480025.83652213</v>
      </c>
      <c r="S223" s="175">
        <f t="shared" si="66"/>
        <v>-163090556.40972555</v>
      </c>
      <c r="T223" s="175">
        <f t="shared" si="66"/>
        <v>-175587070.17908567</v>
      </c>
      <c r="U223" s="175">
        <f t="shared" si="66"/>
        <v>-187607890.5966115</v>
      </c>
      <c r="V223" s="175">
        <f t="shared" si="66"/>
        <v>-198789532.73157209</v>
      </c>
      <c r="W223" s="175">
        <f t="shared" si="66"/>
        <v>-208766694.22858289</v>
      </c>
      <c r="X223" s="175">
        <f t="shared" si="66"/>
        <v>-160435516.71746522</v>
      </c>
      <c r="Y223" s="175">
        <f t="shared" si="66"/>
        <v>-166819242.45916551</v>
      </c>
      <c r="Z223" s="175">
        <f t="shared" si="66"/>
        <v>-171475444.57213292</v>
      </c>
      <c r="AA223" s="175">
        <f t="shared" si="66"/>
        <v>-68789726.441179335</v>
      </c>
      <c r="AB223" s="175">
        <f t="shared" si="66"/>
        <v>-72403685.565227583</v>
      </c>
      <c r="AC223" s="175">
        <f t="shared" si="66"/>
        <v>-77535610.543319851</v>
      </c>
      <c r="AD223" s="175">
        <f t="shared" si="66"/>
        <v>-83852820.61366275</v>
      </c>
      <c r="AE223" s="175">
        <f t="shared" si="66"/>
        <v>-91020971.610653937</v>
      </c>
      <c r="AF223" s="175">
        <f t="shared" si="66"/>
        <v>-98704047.64786306</v>
      </c>
      <c r="AG223" s="175">
        <f t="shared" si="66"/>
        <v>-106564352.75942761</v>
      </c>
      <c r="AH223" s="175">
        <f t="shared" si="66"/>
        <v>-114262502.49965577</v>
      </c>
      <c r="AI223" s="175">
        <f t="shared" si="66"/>
        <v>-125237415.50062726</v>
      </c>
      <c r="AJ223" s="175">
        <f t="shared" si="66"/>
        <v>-131605204.98758219</v>
      </c>
      <c r="AK223" s="175">
        <f t="shared" si="66"/>
        <v>-136782564.75188696</v>
      </c>
      <c r="AL223" s="175">
        <f t="shared" si="66"/>
        <v>-140423272.05386457</v>
      </c>
      <c r="AM223" s="175">
        <f t="shared" si="66"/>
        <v>10971463.499884814</v>
      </c>
      <c r="AN223" s="175">
        <f t="shared" si="66"/>
        <v>7887559.4341304405</v>
      </c>
      <c r="AO223" s="175">
        <f t="shared" si="66"/>
        <v>3401658.9601597097</v>
      </c>
      <c r="AP223" s="175">
        <f t="shared" si="66"/>
        <v>-2178849.2697482836</v>
      </c>
      <c r="AQ223" s="175">
        <f t="shared" si="66"/>
        <v>-8545039.6600530539</v>
      </c>
      <c r="AR223" s="175">
        <f t="shared" si="66"/>
        <v>-15386441.987236403</v>
      </c>
      <c r="AS223" s="175">
        <f t="shared" si="66"/>
        <v>-22391033.676662553</v>
      </c>
      <c r="AT223" s="175">
        <f t="shared" si="66"/>
        <v>-29245232.040822547</v>
      </c>
      <c r="AU223" s="175">
        <f t="shared" si="66"/>
        <v>-35405625.609204657</v>
      </c>
      <c r="AV223" s="175">
        <f t="shared" si="66"/>
        <v>-40773096.723509811</v>
      </c>
      <c r="AW223" s="175">
        <f t="shared" si="66"/>
        <v>-45029282.137147486</v>
      </c>
      <c r="AX223" s="175">
        <f t="shared" si="66"/>
        <v>-47854226.787294082</v>
      </c>
      <c r="AY223" s="175">
        <f t="shared" si="66"/>
        <v>92741531.209550828</v>
      </c>
      <c r="BB223" s="175"/>
    </row>
    <row r="224" spans="1:54" s="120" customFormat="1" ht="12.75" x14ac:dyDescent="0.2">
      <c r="A224" s="175"/>
      <c r="B224" s="175"/>
      <c r="C224" s="175"/>
      <c r="D224" s="175"/>
      <c r="E224" s="175"/>
      <c r="F224" s="175"/>
      <c r="G224" s="175"/>
      <c r="H224" s="175"/>
      <c r="I224" s="175"/>
      <c r="J224" s="175"/>
      <c r="K224" s="175"/>
      <c r="L224" s="175"/>
      <c r="M224" s="175"/>
      <c r="N224" s="175"/>
      <c r="O224" s="175"/>
      <c r="P224" s="175"/>
      <c r="Q224" s="175"/>
      <c r="R224" s="175"/>
      <c r="S224" s="175"/>
      <c r="T224" s="175"/>
      <c r="U224" s="175"/>
      <c r="V224" s="175"/>
      <c r="W224" s="175"/>
      <c r="X224" s="175"/>
      <c r="Y224" s="175"/>
      <c r="Z224" s="175"/>
      <c r="AA224" s="175"/>
      <c r="AB224" s="175"/>
      <c r="AC224" s="175"/>
      <c r="AD224" s="175"/>
      <c r="AE224" s="175"/>
      <c r="AF224" s="175"/>
      <c r="AG224" s="175"/>
      <c r="AH224" s="175"/>
      <c r="AI224" s="175"/>
      <c r="AJ224" s="175"/>
      <c r="AK224" s="175"/>
      <c r="AL224" s="175"/>
      <c r="AM224" s="175"/>
      <c r="AN224" s="175"/>
      <c r="AO224" s="175"/>
      <c r="AP224" s="175"/>
      <c r="AQ224" s="175"/>
      <c r="AR224" s="175"/>
      <c r="AS224" s="175"/>
      <c r="AT224" s="175"/>
      <c r="AU224" s="175"/>
      <c r="AV224" s="175"/>
      <c r="AW224" s="175"/>
      <c r="AX224" s="175"/>
      <c r="AY224" s="175"/>
      <c r="BB224" s="175"/>
    </row>
    <row r="225" spans="1:54" s="120" customFormat="1" ht="12.75" x14ac:dyDescent="0.2">
      <c r="A225" s="175"/>
      <c r="B225" s="175"/>
      <c r="C225" s="175"/>
      <c r="D225" s="175"/>
      <c r="E225" s="175"/>
      <c r="F225" s="175"/>
      <c r="G225" s="175"/>
      <c r="H225" s="175"/>
      <c r="I225" s="175"/>
      <c r="J225" s="175"/>
      <c r="K225" s="175"/>
      <c r="L225" s="175"/>
      <c r="M225" s="175"/>
      <c r="N225" s="175"/>
      <c r="O225" s="175"/>
      <c r="P225" s="175"/>
      <c r="Q225" s="175"/>
      <c r="R225" s="175"/>
      <c r="S225" s="175"/>
      <c r="T225" s="175"/>
      <c r="U225" s="175"/>
      <c r="V225" s="175"/>
      <c r="W225" s="175"/>
      <c r="X225" s="175"/>
      <c r="Y225" s="175"/>
      <c r="Z225" s="175"/>
      <c r="AA225" s="175"/>
      <c r="AB225" s="175"/>
      <c r="AC225" s="175"/>
      <c r="AD225" s="175"/>
      <c r="AE225" s="175"/>
      <c r="AF225" s="175"/>
      <c r="AG225" s="175"/>
      <c r="AH225" s="175"/>
      <c r="AI225" s="175"/>
      <c r="AJ225" s="175"/>
      <c r="AK225" s="175"/>
      <c r="AL225" s="175"/>
      <c r="AM225" s="175"/>
      <c r="AN225" s="175"/>
      <c r="AO225" s="175"/>
      <c r="AP225" s="175"/>
      <c r="AQ225" s="175"/>
      <c r="AR225" s="175"/>
      <c r="AS225" s="175"/>
      <c r="AT225" s="175"/>
      <c r="AU225" s="175"/>
      <c r="AV225" s="175"/>
      <c r="AW225" s="175"/>
      <c r="AX225" s="175"/>
      <c r="AY225" s="175"/>
      <c r="BB225" s="175"/>
    </row>
    <row r="226" spans="1:54" s="120" customFormat="1" ht="12.75" x14ac:dyDescent="0.2">
      <c r="A226" s="175"/>
      <c r="B226" s="175"/>
      <c r="C226" s="175"/>
      <c r="D226" s="175"/>
      <c r="E226" s="175"/>
      <c r="F226" s="175"/>
      <c r="G226" s="175"/>
      <c r="H226" s="175"/>
      <c r="I226" s="175"/>
      <c r="J226" s="175"/>
      <c r="K226" s="175"/>
      <c r="L226" s="175"/>
      <c r="M226" s="175"/>
      <c r="N226" s="175"/>
      <c r="O226" s="175"/>
      <c r="P226" s="175"/>
      <c r="Q226" s="175"/>
      <c r="R226" s="175"/>
      <c r="S226" s="175"/>
      <c r="T226" s="175"/>
      <c r="U226" s="175"/>
      <c r="V226" s="175"/>
      <c r="W226" s="175"/>
      <c r="X226" s="175"/>
      <c r="Y226" s="175"/>
      <c r="Z226" s="175"/>
      <c r="AA226" s="175"/>
      <c r="AB226" s="175"/>
      <c r="AC226" s="175"/>
      <c r="AD226" s="175"/>
      <c r="AE226" s="175"/>
      <c r="AF226" s="175"/>
      <c r="AG226" s="175"/>
      <c r="AH226" s="175"/>
      <c r="AI226" s="175"/>
      <c r="AJ226" s="175"/>
      <c r="AK226" s="175"/>
      <c r="AL226" s="175"/>
      <c r="AM226" s="175"/>
      <c r="AN226" s="175"/>
      <c r="AO226" s="175"/>
      <c r="AP226" s="175"/>
      <c r="AQ226" s="175"/>
      <c r="AR226" s="175"/>
      <c r="AS226" s="175"/>
      <c r="AT226" s="175"/>
      <c r="AU226" s="175"/>
      <c r="AV226" s="175"/>
      <c r="AW226" s="175"/>
      <c r="AX226" s="175"/>
      <c r="AY226" s="175"/>
      <c r="BB226" s="175"/>
    </row>
    <row r="227" spans="1:54" x14ac:dyDescent="0.25">
      <c r="A227" s="1"/>
      <c r="B227" s="1">
        <f>(B221+A224)*'Individual Inputs'!$I$78/12</f>
        <v>0</v>
      </c>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row>
    <row r="228" spans="1:54" x14ac:dyDescent="0.25">
      <c r="A228" s="1"/>
      <c r="B228" s="1">
        <f>B22+B33+B36+B48+B49+B50+B51+B59+B72+B100+B108+B112+B116+B120+B124+B128+B132+B136+B156+B194+B195+B196</f>
        <v>-156102323.50999999</v>
      </c>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row>
    <row r="229" spans="1:54" x14ac:dyDescent="0.25">
      <c r="A229" s="1"/>
      <c r="B229" s="1">
        <f>IF(B228&gt;1,B227,A231*'Individual Inputs'!$I$78/12)</f>
        <v>0</v>
      </c>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row>
    <row r="230" spans="1:54" x14ac:dyDescent="0.25">
      <c r="B230">
        <f>B228+B229</f>
        <v>-156102323.50999999</v>
      </c>
    </row>
    <row r="231" spans="1:54" x14ac:dyDescent="0.25">
      <c r="A231" s="176"/>
      <c r="B231">
        <f>B229+B230</f>
        <v>-156102323.50999999</v>
      </c>
    </row>
    <row r="240" spans="1:54" x14ac:dyDescent="0.25">
      <c r="A240">
        <v>102</v>
      </c>
    </row>
  </sheetData>
  <sheetProtection algorithmName="SHA-512" hashValue="9/ViNwx0Xh5Ycf/a3aBIGCyFV2UhWs/L7EjicphaFfOs9ZqRTFVDkayUgiX3oyXuyCKni+KsuEgb/bfYr0d6uA==" saltValue="+ZV8uzDaWeMMCdgJb5Y2AA==" spinCount="100000" sheet="1" objects="1" scenarios="1" selectLockedCells="1"/>
  <phoneticPr fontId="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4889E-C7D4-4FCB-B544-4349554484DD}">
  <dimension ref="A2:R46"/>
  <sheetViews>
    <sheetView workbookViewId="0">
      <selection activeCell="C15" sqref="C15:C16"/>
    </sheetView>
  </sheetViews>
  <sheetFormatPr defaultRowHeight="15" x14ac:dyDescent="0.25"/>
  <cols>
    <col min="1" max="1" width="15.42578125" customWidth="1"/>
    <col min="2" max="2" width="17.28515625" customWidth="1"/>
    <col min="3" max="3" width="16.5703125" customWidth="1"/>
    <col min="4" max="4" width="14.85546875" customWidth="1"/>
    <col min="5" max="6" width="13.5703125" bestFit="1" customWidth="1"/>
    <col min="7" max="7" width="11.85546875" bestFit="1" customWidth="1"/>
    <col min="8" max="8" width="9.140625" customWidth="1"/>
    <col min="10" max="10" width="20.140625" customWidth="1"/>
    <col min="11" max="11" width="13.140625" customWidth="1"/>
    <col min="12" max="12" width="25.42578125" customWidth="1"/>
    <col min="16" max="16" width="13.7109375" customWidth="1"/>
    <col min="17" max="17" width="15.28515625" customWidth="1"/>
  </cols>
  <sheetData>
    <row r="2" spans="1:11" x14ac:dyDescent="0.25">
      <c r="B2" s="44" t="s">
        <v>109</v>
      </c>
      <c r="C2" s="44" t="s">
        <v>110</v>
      </c>
      <c r="D2" s="44"/>
    </row>
    <row r="6" spans="1:11" x14ac:dyDescent="0.25">
      <c r="A6" s="1" t="s">
        <v>166</v>
      </c>
      <c r="B6" s="1">
        <v>102</v>
      </c>
    </row>
    <row r="7" spans="1:11" x14ac:dyDescent="0.25">
      <c r="A7" s="1" t="s">
        <v>166</v>
      </c>
      <c r="B7" s="6">
        <f>'Profit and Land Value'!E7*B6</f>
        <v>22902366</v>
      </c>
      <c r="J7" s="1"/>
    </row>
    <row r="8" spans="1:11" x14ac:dyDescent="0.25">
      <c r="A8" s="1" t="s">
        <v>168</v>
      </c>
      <c r="B8" s="6">
        <v>193650</v>
      </c>
      <c r="J8" s="1"/>
    </row>
    <row r="9" spans="1:11" x14ac:dyDescent="0.25">
      <c r="A9" s="1" t="s">
        <v>167</v>
      </c>
      <c r="B9" s="6">
        <v>33150000</v>
      </c>
      <c r="J9" s="1"/>
    </row>
    <row r="10" spans="1:11" x14ac:dyDescent="0.25">
      <c r="A10" s="1"/>
      <c r="B10" s="6">
        <f>B7+B8+B9</f>
        <v>56246016</v>
      </c>
      <c r="J10" s="1"/>
    </row>
    <row r="11" spans="1:11" x14ac:dyDescent="0.25">
      <c r="A11" s="1" t="s">
        <v>81</v>
      </c>
      <c r="B11" s="6">
        <f>'Detailed Cash flow'!BC14</f>
        <v>502621943.86132395</v>
      </c>
      <c r="C11" s="6">
        <f>Calculations!B11</f>
        <v>502621943.86132395</v>
      </c>
      <c r="D11" s="1"/>
      <c r="E11" s="1"/>
      <c r="J11" s="1"/>
      <c r="K11" s="6"/>
    </row>
    <row r="12" spans="1:11" x14ac:dyDescent="0.25">
      <c r="A12" s="1" t="s">
        <v>82</v>
      </c>
      <c r="B12" s="6">
        <f>'Detailed Cash flow'!BC25</f>
        <v>-34178292.182570033</v>
      </c>
      <c r="C12" s="6">
        <f>Calculations!B12</f>
        <v>-34178292.182570033</v>
      </c>
      <c r="D12" s="1"/>
      <c r="E12" s="1"/>
      <c r="J12" s="1"/>
      <c r="K12" s="6"/>
    </row>
    <row r="13" spans="1:11" x14ac:dyDescent="0.25">
      <c r="B13" s="6">
        <f>SUM(B11:B12)</f>
        <v>468443651.67875391</v>
      </c>
      <c r="C13" s="6">
        <f>Calculations!B13</f>
        <v>468443651.67875391</v>
      </c>
      <c r="D13" s="1"/>
      <c r="E13" s="1"/>
      <c r="J13" s="1"/>
      <c r="K13" s="6"/>
    </row>
    <row r="14" spans="1:11" x14ac:dyDescent="0.25">
      <c r="A14" t="s">
        <v>80</v>
      </c>
      <c r="B14" s="7">
        <f>'Detailed Cash flow'!B39</f>
        <v>-22902366</v>
      </c>
      <c r="C14" s="6">
        <v>0</v>
      </c>
      <c r="D14" s="1"/>
      <c r="E14" s="1"/>
      <c r="J14" s="1"/>
      <c r="K14" s="6"/>
    </row>
    <row r="15" spans="1:11" x14ac:dyDescent="0.25">
      <c r="A15" t="s">
        <v>169</v>
      </c>
      <c r="B15" s="7">
        <f>'Detailed Cash flow'!B41</f>
        <v>-193650</v>
      </c>
      <c r="C15" s="7">
        <f>'Individual Inputs'!I30*-1</f>
        <v>-193650</v>
      </c>
      <c r="D15" s="1"/>
      <c r="E15" s="1"/>
      <c r="J15" s="1"/>
      <c r="K15" s="6"/>
    </row>
    <row r="16" spans="1:11" x14ac:dyDescent="0.25">
      <c r="A16" t="s">
        <v>170</v>
      </c>
      <c r="B16" s="7">
        <f>'Detailed Cash flow'!B40</f>
        <v>-33150000</v>
      </c>
      <c r="C16" s="7">
        <f>'Individual Inputs'!I29*-1</f>
        <v>-33150000</v>
      </c>
      <c r="D16" s="1"/>
      <c r="E16" s="1"/>
      <c r="J16" s="1"/>
      <c r="K16" s="6"/>
    </row>
    <row r="17" spans="1:18" x14ac:dyDescent="0.25">
      <c r="A17" t="s">
        <v>91</v>
      </c>
      <c r="B17" s="7">
        <f>('Detailed Cash flow'!B42+'Detailed Cash flow'!B43)</f>
        <v>-843690.24</v>
      </c>
      <c r="C17" s="7">
        <f>(C15+C16)*('Individual Inputs'!I38+'Individual Inputs'!I39)</f>
        <v>-500154.75</v>
      </c>
      <c r="D17" s="1"/>
      <c r="E17" s="1"/>
      <c r="J17" s="1"/>
      <c r="K17" s="6"/>
    </row>
    <row r="18" spans="1:18" ht="13.5" customHeight="1" x14ac:dyDescent="0.25">
      <c r="A18" s="1" t="s">
        <v>83</v>
      </c>
      <c r="B18" s="7">
        <f>'Detailed Cash flow'!BC28</f>
        <v>-7026654.7751813084</v>
      </c>
      <c r="C18" s="7">
        <f>B18</f>
        <v>-7026654.7751813084</v>
      </c>
      <c r="D18" s="1"/>
      <c r="E18" s="1"/>
      <c r="J18" s="1"/>
      <c r="K18" s="6"/>
    </row>
    <row r="19" spans="1:18" x14ac:dyDescent="0.25">
      <c r="A19" s="1" t="s">
        <v>84</v>
      </c>
      <c r="B19" s="7">
        <f>'Detailed Cash flow'!BC51</f>
        <v>-10532951</v>
      </c>
      <c r="C19" s="7">
        <f>Calculations!B19</f>
        <v>-10532951</v>
      </c>
      <c r="D19" s="1"/>
      <c r="E19" s="1"/>
      <c r="J19" s="1"/>
      <c r="K19" s="6"/>
    </row>
    <row r="20" spans="1:18" x14ac:dyDescent="0.25">
      <c r="A20" s="1" t="s">
        <v>35</v>
      </c>
      <c r="B20" s="7">
        <f>'Detailed Cash flow'!BC64</f>
        <v>-1700000.0000000023</v>
      </c>
      <c r="C20" s="7">
        <f>Calculations!B20</f>
        <v>-1700000.0000000023</v>
      </c>
      <c r="D20" s="1"/>
      <c r="E20" s="1"/>
      <c r="P20" s="1"/>
      <c r="Q20" s="1"/>
    </row>
    <row r="21" spans="1:18" x14ac:dyDescent="0.25">
      <c r="A21" s="1" t="s">
        <v>90</v>
      </c>
      <c r="B21" s="7">
        <f>'Detailed Cash flow'!BC92</f>
        <v>-111465358.2</v>
      </c>
      <c r="C21" s="7">
        <f>Calculations!B21</f>
        <v>-111465358.2</v>
      </c>
      <c r="D21" s="1"/>
      <c r="E21" s="1"/>
      <c r="P21" s="1"/>
      <c r="Q21" s="1"/>
      <c r="R21" s="177"/>
    </row>
    <row r="22" spans="1:18" x14ac:dyDescent="0.25">
      <c r="A22" s="1" t="s">
        <v>88</v>
      </c>
      <c r="B22" s="7">
        <f>'Detailed Cash flow'!BB100+'Detailed Cash flow'!BB104+'Detailed Cash flow'!BB108+'Detailed Cash flow'!BB112+'Detailed Cash flow'!BB116+'Detailed Cash flow'!BB120+'Detailed Cash flow'!BB124+'Detailed Cash flow'!BB128</f>
        <v>-181751660.03999996</v>
      </c>
      <c r="C22" s="7">
        <f>Calculations!B22</f>
        <v>-181751660.03999996</v>
      </c>
      <c r="D22" s="1"/>
      <c r="E22" s="1"/>
      <c r="G22" s="24"/>
      <c r="H22" s="23"/>
      <c r="I22" s="13"/>
      <c r="R22" s="177"/>
    </row>
    <row r="23" spans="1:18" x14ac:dyDescent="0.25">
      <c r="A23" s="1" t="s">
        <v>65</v>
      </c>
      <c r="B23" s="7">
        <f>'Detailed Cash flow'!BB148</f>
        <v>-1781879.02</v>
      </c>
      <c r="C23" s="7">
        <f>Calculations!B23</f>
        <v>-1781879.02</v>
      </c>
      <c r="D23" s="1"/>
      <c r="E23" s="1"/>
      <c r="P23" s="1"/>
      <c r="Q23" s="1"/>
      <c r="R23" s="177"/>
    </row>
    <row r="24" spans="1:18" x14ac:dyDescent="0.25">
      <c r="A24" s="1" t="s">
        <v>48</v>
      </c>
      <c r="B24" s="7">
        <f>'Detailed Cash flow'!BB186</f>
        <v>-1000000</v>
      </c>
      <c r="C24" s="7">
        <f>Calculations!B24</f>
        <v>-1000000</v>
      </c>
      <c r="D24" s="1"/>
      <c r="E24" s="2"/>
      <c r="P24" s="1"/>
      <c r="Q24" s="1"/>
      <c r="R24" s="177"/>
    </row>
    <row r="25" spans="1:18" x14ac:dyDescent="0.25">
      <c r="A25" s="1" t="s">
        <v>76</v>
      </c>
      <c r="B25" s="7">
        <f>'Detailed Cash flow'!BB187</f>
        <v>-4517441.25</v>
      </c>
      <c r="C25" s="7">
        <f>Calculations!B25</f>
        <v>-4517441.25</v>
      </c>
      <c r="E25" s="2"/>
      <c r="P25" s="1"/>
      <c r="Q25" s="1"/>
      <c r="R25" s="177"/>
    </row>
    <row r="26" spans="1:18" x14ac:dyDescent="0.25">
      <c r="A26" s="1" t="s">
        <v>77</v>
      </c>
      <c r="B26" s="7">
        <f>'Detailed Cash flow'!BB188</f>
        <v>-1505813.75</v>
      </c>
      <c r="C26" s="7">
        <f>Calculations!B26</f>
        <v>-1505813.75</v>
      </c>
      <c r="E26" s="2"/>
      <c r="P26" s="1"/>
      <c r="Q26" s="1"/>
      <c r="R26" s="177"/>
    </row>
    <row r="27" spans="1:18" x14ac:dyDescent="0.25">
      <c r="A27" s="1" t="s">
        <v>54</v>
      </c>
      <c r="B27" s="7">
        <f>'Detailed Cash flow'!BB214</f>
        <v>-25995734.324509405</v>
      </c>
      <c r="C27" s="178">
        <f>'Detailed Cash flow'!BA221</f>
        <v>-20233022.19402172</v>
      </c>
      <c r="D27" t="s">
        <v>209</v>
      </c>
      <c r="F27" s="14"/>
      <c r="P27" s="1"/>
      <c r="Q27" s="1"/>
      <c r="R27" s="177"/>
    </row>
    <row r="28" spans="1:18" x14ac:dyDescent="0.25">
      <c r="A28" s="1" t="s">
        <v>89</v>
      </c>
      <c r="B28" s="7">
        <f>SUM(B14:B27)</f>
        <v>-404367198.59969062</v>
      </c>
      <c r="C28" s="7">
        <f>SUM(C14:C27)</f>
        <v>-375358584.97920299</v>
      </c>
      <c r="D28" s="2" t="s">
        <v>207</v>
      </c>
      <c r="E28" s="2"/>
      <c r="P28" s="1"/>
      <c r="Q28" s="1"/>
      <c r="R28" s="177"/>
    </row>
    <row r="29" spans="1:18" x14ac:dyDescent="0.25">
      <c r="A29" s="1" t="s">
        <v>108</v>
      </c>
      <c r="B29" s="7">
        <f>(B13+B28)*-1</f>
        <v>-64076453.079063296</v>
      </c>
      <c r="C29" s="7">
        <f>C28*'Profit and Land Value'!H7</f>
        <v>-59479696.734389484</v>
      </c>
      <c r="D29" s="2" t="s">
        <v>93</v>
      </c>
      <c r="Q29" s="6"/>
    </row>
    <row r="30" spans="1:18" x14ac:dyDescent="0.25">
      <c r="C30" s="7">
        <f>(C13+C28+C29)*-1</f>
        <v>-33605369.965161443</v>
      </c>
      <c r="D30" t="s">
        <v>208</v>
      </c>
      <c r="K30" s="6"/>
    </row>
    <row r="31" spans="1:18" x14ac:dyDescent="0.25">
      <c r="B31">
        <f>B29/B28</f>
        <v>0.1584610554490023</v>
      </c>
      <c r="C31" s="7">
        <f>C30*'Profit and Land Value'!H7*(100%-'Profit and Land Value'!H7)</f>
        <v>-4481313.4365172815</v>
      </c>
      <c r="D31" t="s">
        <v>210</v>
      </c>
      <c r="E31" s="6"/>
      <c r="K31" s="6"/>
    </row>
    <row r="32" spans="1:18" x14ac:dyDescent="0.25">
      <c r="C32" s="7">
        <f>C30-C31</f>
        <v>-29124056.528644159</v>
      </c>
      <c r="D32" s="2" t="s">
        <v>106</v>
      </c>
      <c r="K32" s="6"/>
    </row>
    <row r="33" spans="2:11" x14ac:dyDescent="0.25">
      <c r="B33">
        <f>B29/B13</f>
        <v>-0.13678582866783134</v>
      </c>
      <c r="C33" s="61">
        <f>'Detailed Cash flow'!AV1/12</f>
        <v>3.8333333333333335</v>
      </c>
      <c r="D33" t="s">
        <v>211</v>
      </c>
      <c r="E33" s="2"/>
      <c r="K33" s="6"/>
    </row>
    <row r="34" spans="2:11" x14ac:dyDescent="0.25">
      <c r="C34" s="62">
        <f>((1*'Individual Inputs'!I78)+1)^C33</f>
        <v>1.2502757760344503</v>
      </c>
      <c r="D34" s="1" t="s">
        <v>107</v>
      </c>
      <c r="E34" s="2"/>
      <c r="K34" s="6"/>
    </row>
    <row r="35" spans="2:11" x14ac:dyDescent="0.25">
      <c r="C35" s="14">
        <f>C32/C34</f>
        <v>-23294106.057959545</v>
      </c>
      <c r="D35" s="2"/>
      <c r="E35" s="2"/>
      <c r="K35" s="6"/>
    </row>
    <row r="36" spans="2:11" x14ac:dyDescent="0.25">
      <c r="C36" s="7">
        <f>C32-C35</f>
        <v>-5829950.470684614</v>
      </c>
      <c r="D36" s="2"/>
      <c r="F36" s="6"/>
      <c r="K36" s="6"/>
    </row>
    <row r="37" spans="2:11" x14ac:dyDescent="0.25">
      <c r="C37" s="7"/>
      <c r="D37" s="2"/>
      <c r="K37" s="6"/>
    </row>
    <row r="38" spans="2:11" x14ac:dyDescent="0.25">
      <c r="K38" s="6"/>
    </row>
    <row r="39" spans="2:11" x14ac:dyDescent="0.25">
      <c r="K39" s="6"/>
    </row>
    <row r="40" spans="2:11" x14ac:dyDescent="0.25">
      <c r="C40" s="7">
        <f>C32/C34</f>
        <v>-23294106.057959545</v>
      </c>
      <c r="D40" t="s">
        <v>212</v>
      </c>
      <c r="F40" s="6"/>
      <c r="G40" s="6"/>
      <c r="K40" s="6"/>
    </row>
    <row r="41" spans="2:11" x14ac:dyDescent="0.25">
      <c r="C41" s="7"/>
    </row>
    <row r="42" spans="2:11" x14ac:dyDescent="0.25">
      <c r="C42" s="7">
        <f>(C40/(100%+'Individual Inputs'!I38+'Individual Inputs'!I39))</f>
        <v>-22949858.185181819</v>
      </c>
      <c r="D42" t="s">
        <v>80</v>
      </c>
    </row>
    <row r="43" spans="2:11" x14ac:dyDescent="0.25">
      <c r="C43" s="2"/>
    </row>
    <row r="44" spans="2:11" x14ac:dyDescent="0.25">
      <c r="C44" s="6"/>
      <c r="F44" s="25"/>
    </row>
    <row r="45" spans="2:11" x14ac:dyDescent="0.25">
      <c r="C45" s="14"/>
    </row>
    <row r="46" spans="2:11" x14ac:dyDescent="0.25">
      <c r="C46" s="6"/>
    </row>
  </sheetData>
  <sheetProtection algorithmName="SHA-512" hashValue="n9vrjPLoydgySOSe2uAmDOxQ94uBBHpO+2auz/DxRdVG0jhlB4WQ+RQsBHcJpoUVSx+QUPdyEzPn/y047XE+Nw==" saltValue="cMfTcwaxxx/KXJEubWI3Qg=="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otes xmlns="f2975657-6cdb-4f15-87b3-b526116fa749" xsi:nil="true"/>
    <lcf76f155ced4ddcb4097134ff3c332f xmlns="f2975657-6cdb-4f15-87b3-b526116fa749">
      <Terms xmlns="http://schemas.microsoft.com/office/infopath/2007/PartnerControls"/>
    </lcf76f155ced4ddcb4097134ff3c332f>
    <SLRdatadate xmlns="f2975657-6cdb-4f15-87b3-b526116fa749" xsi:nil="true"/>
    <TaxCatchAll xmlns="c8099f65-7bc7-406d-a3a7-984f88c0bcca" xsi:nil="true"/>
    <_Flow_SignoffStatus xmlns="f2975657-6cdb-4f15-87b3-b526116fa74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C56726B235EA45A279F62B62ED9DCF" ma:contentTypeVersion="30" ma:contentTypeDescription="Create a new document." ma:contentTypeScope="" ma:versionID="edb3e7c63794598e419ff9813068603f">
  <xsd:schema xmlns:xsd="http://www.w3.org/2001/XMLSchema" xmlns:xs="http://www.w3.org/2001/XMLSchema" xmlns:p="http://schemas.microsoft.com/office/2006/metadata/properties" xmlns:ns2="f2975657-6cdb-4f15-87b3-b526116fa749" xmlns:ns3="c8099f65-7bc7-406d-a3a7-984f88c0bcca" targetNamespace="http://schemas.microsoft.com/office/2006/metadata/properties" ma:root="true" ma:fieldsID="1be8fd5c41164868c1022d278afb1635" ns2:_="" ns3:_="">
    <xsd:import namespace="f2975657-6cdb-4f15-87b3-b526116fa749"/>
    <xsd:import namespace="c8099f65-7bc7-406d-a3a7-984f88c0bc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Notes" minOccurs="0"/>
                <xsd:element ref="ns3:TaxCatchAll" minOccurs="0"/>
                <xsd:element ref="ns2:MediaServiceObjectDetectorVersions" minOccurs="0"/>
                <xsd:element ref="ns2:MediaServiceSearchProperties" minOccurs="0"/>
                <xsd:element ref="ns2:_Flow_SignoffStatus" minOccurs="0"/>
                <xsd:element ref="ns2:MediaServiceBillingMetadata" minOccurs="0"/>
                <xsd:element ref="ns2:SLRdatadate"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975657-6cdb-4f15-87b3-b526116fa7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Notes" ma:index="21" nillable="true" ma:displayName="Notes" ma:format="Dropdown" ma:internalName="Notes">
      <xsd:simpleType>
        <xsd:restriction base="dms:Text">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Flow_SignoffStatus" ma:index="25" nillable="true" ma:displayName="Sign-off status" ma:internalName="Sign_x002d_off_x0020_status">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SLRdatadate" ma:index="27" nillable="true" ma:displayName="SLR data date" ma:description="xxx" ma:format="DateOnly" ma:internalName="SLRdatadate">
      <xsd:simpleType>
        <xsd:restriction base="dms:DateTime"/>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fc82dfe3-7548-4f35-9a5f-0d3018a9a31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8099f65-7bc7-406d-a3a7-984f88c0bcc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b58dac0-d908-4c32-8876-2c29db82251b}" ma:internalName="TaxCatchAll" ma:showField="CatchAllData" ma:web="c8099f65-7bc7-406d-a3a7-984f88c0bc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E881DE-8897-4FC0-BF27-82AD93215CE6}">
  <ds:schemaRefs>
    <ds:schemaRef ds:uri="http://schemas.microsoft.com/office/2006/metadata/properties"/>
    <ds:schemaRef ds:uri="http://schemas.microsoft.com/office/infopath/2007/PartnerControls"/>
    <ds:schemaRef ds:uri="f2975657-6cdb-4f15-87b3-b526116fa749"/>
    <ds:schemaRef ds:uri="c8099f65-7bc7-406d-a3a7-984f88c0bcca"/>
  </ds:schemaRefs>
</ds:datastoreItem>
</file>

<file path=customXml/itemProps2.xml><?xml version="1.0" encoding="utf-8"?>
<ds:datastoreItem xmlns:ds="http://schemas.openxmlformats.org/officeDocument/2006/customXml" ds:itemID="{D7F65B42-4D01-4647-9024-EEF9080727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975657-6cdb-4f15-87b3-b526116fa749"/>
    <ds:schemaRef ds:uri="c8099f65-7bc7-406d-a3a7-984f88c0bc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606B48-0240-4C35-A3BF-DF1890FACF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User Instructions</vt:lpstr>
      <vt:lpstr>Introductions</vt:lpstr>
      <vt:lpstr>Profit and Land Value</vt:lpstr>
      <vt:lpstr>Individual Inputs</vt:lpstr>
      <vt:lpstr>Detailed Cash flow</vt:lpstr>
      <vt:lpstr>Calculations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richardgreeves159@prod-ds.local</dc:creator>
  <cp:lastModifiedBy>Peter Roberts</cp:lastModifiedBy>
  <dcterms:created xsi:type="dcterms:W3CDTF">2026-05-27T19:26:01Z</dcterms:created>
  <dcterms:modified xsi:type="dcterms:W3CDTF">2026-06-16T18:37:44Z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0x010100CFC56726B235EA45A279F62B62ED9DCF</vt:lpwstr>
  </property>
  <property fmtid="{D5CDD505-2E9C-101B-9397-08002B2CF9AE}" pid="3" name="MediaServiceImageTags">
    <vt:lpwstr/>
  </property>
</Properties>
</file>